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6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6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6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xl/drawings/drawing106.xml" ContentType="application/vnd.openxmlformats-officedocument.drawing+xml"/>
  <Override PartName="/xl/drawings/drawing107.xml" ContentType="application/vnd.openxmlformats-officedocument.drawing+xml"/>
  <Override PartName="/xl/drawings/drawing108.xml" ContentType="application/vnd.openxmlformats-officedocument.drawing+xml"/>
  <Override PartName="/xl/drawings/drawing109.xml" ContentType="application/vnd.openxmlformats-officedocument.drawing+xml"/>
  <Override PartName="/xl/drawings/drawing110.xml" ContentType="application/vnd.openxmlformats-officedocument.drawing+xml"/>
  <Override PartName="/xl/drawings/drawing111.xml" ContentType="application/vnd.openxmlformats-officedocument.drawing+xml"/>
  <Override PartName="/xl/drawings/drawing112.xml" ContentType="application/vnd.openxmlformats-officedocument.drawing+xml"/>
  <Override PartName="/xl/drawings/drawing113.xml" ContentType="application/vnd.openxmlformats-officedocument.drawing+xml"/>
  <Override PartName="/xl/drawings/drawing114.xml" ContentType="application/vnd.openxmlformats-officedocument.drawing+xml"/>
  <Override PartName="/xl/drawings/drawing115.xml" ContentType="application/vnd.openxmlformats-officedocument.drawing+xml"/>
  <Override PartName="/xl/drawings/drawing116.xml" ContentType="application/vnd.openxmlformats-officedocument.drawing+xml"/>
  <Override PartName="/xl/drawings/drawing117.xml" ContentType="application/vnd.openxmlformats-officedocument.drawing+xml"/>
  <Override PartName="/xl/drawings/drawing118.xml" ContentType="application/vnd.openxmlformats-officedocument.drawing+xml"/>
  <Override PartName="/xl/drawings/drawing119.xml" ContentType="application/vnd.openxmlformats-officedocument.drawing+xml"/>
  <Override PartName="/xl/drawings/drawing120.xml" ContentType="application/vnd.openxmlformats-officedocument.drawing+xml"/>
  <Override PartName="/xl/drawings/drawing121.xml" ContentType="application/vnd.openxmlformats-officedocument.drawing+xml"/>
  <Override PartName="/xl/drawings/drawing122.xml" ContentType="application/vnd.openxmlformats-officedocument.drawing+xml"/>
  <Override PartName="/xl/drawings/drawing123.xml" ContentType="application/vnd.openxmlformats-officedocument.drawing+xml"/>
  <Override PartName="/xl/drawings/drawing124.xml" ContentType="application/vnd.openxmlformats-officedocument.drawing+xml"/>
  <Override PartName="/xl/drawings/drawing125.xml" ContentType="application/vnd.openxmlformats-officedocument.drawing+xml"/>
  <Override PartName="/xl/drawings/drawing126.xml" ContentType="application/vnd.openxmlformats-officedocument.drawing+xml"/>
  <Override PartName="/xl/drawings/drawing127.xml" ContentType="application/vnd.openxmlformats-officedocument.drawing+xml"/>
  <Override PartName="/xl/drawings/drawing128.xml" ContentType="application/vnd.openxmlformats-officedocument.drawing+xml"/>
  <Override PartName="/xl/drawings/drawing129.xml" ContentType="application/vnd.openxmlformats-officedocument.drawing+xml"/>
  <Override PartName="/xl/drawings/drawing130.xml" ContentType="application/vnd.openxmlformats-officedocument.drawing+xml"/>
  <Override PartName="/xl/drawings/drawing131.xml" ContentType="application/vnd.openxmlformats-officedocument.drawing+xml"/>
  <Override PartName="/xl/drawings/drawing132.xml" ContentType="application/vnd.openxmlformats-officedocument.drawing+xml"/>
  <Override PartName="/xl/drawings/drawing133.xml" ContentType="application/vnd.openxmlformats-officedocument.drawing+xml"/>
  <Override PartName="/xl/drawings/drawing134.xml" ContentType="application/vnd.openxmlformats-officedocument.drawing+xml"/>
  <Override PartName="/xl/drawings/drawing135.xml" ContentType="application/vnd.openxmlformats-officedocument.drawing+xml"/>
  <Override PartName="/xl/drawings/drawing136.xml" ContentType="application/vnd.openxmlformats-officedocument.drawing+xml"/>
  <Override PartName="/xl/drawings/drawing137.xml" ContentType="application/vnd.openxmlformats-officedocument.drawing+xml"/>
  <Override PartName="/xl/drawings/drawing138.xml" ContentType="application/vnd.openxmlformats-officedocument.drawing+xml"/>
  <Override PartName="/xl/drawings/drawing139.xml" ContentType="application/vnd.openxmlformats-officedocument.drawing+xml"/>
  <Override PartName="/xl/drawings/drawing140.xml" ContentType="application/vnd.openxmlformats-officedocument.drawing+xml"/>
  <Override PartName="/xl/drawings/drawing141.xml" ContentType="application/vnd.openxmlformats-officedocument.drawing+xml"/>
  <Override PartName="/xl/drawings/drawing142.xml" ContentType="application/vnd.openxmlformats-officedocument.drawing+xml"/>
  <Override PartName="/xl/drawings/drawing143.xml" ContentType="application/vnd.openxmlformats-officedocument.drawing+xml"/>
  <Override PartName="/xl/drawings/drawing144.xml" ContentType="application/vnd.openxmlformats-officedocument.drawing+xml"/>
  <Override PartName="/xl/drawings/drawing145.xml" ContentType="application/vnd.openxmlformats-officedocument.drawing+xml"/>
  <Override PartName="/xl/drawings/drawing146.xml" ContentType="application/vnd.openxmlformats-officedocument.drawing+xml"/>
  <Override PartName="/xl/drawings/drawing147.xml" ContentType="application/vnd.openxmlformats-officedocument.drawing+xml"/>
  <Override PartName="/xl/drawings/drawing148.xml" ContentType="application/vnd.openxmlformats-officedocument.drawing+xml"/>
  <Override PartName="/xl/drawings/drawing149.xml" ContentType="application/vnd.openxmlformats-officedocument.drawing+xml"/>
  <Override PartName="/xl/drawings/drawing150.xml" ContentType="application/vnd.openxmlformats-officedocument.drawing+xml"/>
  <Override PartName="/xl/drawings/drawing151.xml" ContentType="application/vnd.openxmlformats-officedocument.drawing+xml"/>
  <Override PartName="/xl/drawings/drawing152.xml" ContentType="application/vnd.openxmlformats-officedocument.drawing+xml"/>
  <Override PartName="/xl/drawings/drawing153.xml" ContentType="application/vnd.openxmlformats-officedocument.drawing+xml"/>
  <Override PartName="/xl/drawings/drawing154.xml" ContentType="application/vnd.openxmlformats-officedocument.drawing+xml"/>
  <Override PartName="/xl/drawings/drawing155.xml" ContentType="application/vnd.openxmlformats-officedocument.drawing+xml"/>
  <Override PartName="/xl/drawings/drawing156.xml" ContentType="application/vnd.openxmlformats-officedocument.drawing+xml"/>
  <Override PartName="/xl/drawings/drawing157.xml" ContentType="application/vnd.openxmlformats-officedocument.drawing+xml"/>
  <Override PartName="/xl/drawings/drawing158.xml" ContentType="application/vnd.openxmlformats-officedocument.drawing+xml"/>
  <Override PartName="/xl/drawings/drawing159.xml" ContentType="application/vnd.openxmlformats-officedocument.drawing+xml"/>
  <Override PartName="/xl/drawings/drawing160.xml" ContentType="application/vnd.openxmlformats-officedocument.drawing+xml"/>
  <Override PartName="/xl/drawings/drawing16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6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63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16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65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16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67.xml" ContentType="application/vnd.openxmlformats-officedocument.drawingml.chartshapes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230809 ИСУБД\2_БД_раб_факт_таблицы\"/>
    </mc:Choice>
  </mc:AlternateContent>
  <bookViews>
    <workbookView xWindow="0" yWindow="0" windowWidth="28800" windowHeight="13500" tabRatio="791" firstSheet="160" activeTab="161"/>
  </bookViews>
  <sheets>
    <sheet name="1" sheetId="43" r:id="rId1"/>
    <sheet name="2" sheetId="42" r:id="rId2"/>
    <sheet name="3" sheetId="41" r:id="rId3"/>
    <sheet name="4" sheetId="40" r:id="rId4"/>
    <sheet name="5" sheetId="39" r:id="rId5"/>
    <sheet name="6" sheetId="38" r:id="rId6"/>
    <sheet name="7" sheetId="37" r:id="rId7"/>
    <sheet name="8" sheetId="36" r:id="rId8"/>
    <sheet name="9" sheetId="35" r:id="rId9"/>
    <sheet name="10" sheetId="34" r:id="rId10"/>
    <sheet name="11" sheetId="33" r:id="rId11"/>
    <sheet name="12" sheetId="32" r:id="rId12"/>
    <sheet name="13" sheetId="31" r:id="rId13"/>
    <sheet name="14" sheetId="30" r:id="rId14"/>
    <sheet name="15" sheetId="29" r:id="rId15"/>
    <sheet name="16" sheetId="28" r:id="rId16"/>
    <sheet name="17" sheetId="27" r:id="rId17"/>
    <sheet name="18" sheetId="26" r:id="rId18"/>
    <sheet name="19" sheetId="25" r:id="rId19"/>
    <sheet name="20" sheetId="24" r:id="rId20"/>
    <sheet name="21" sheetId="23" r:id="rId21"/>
    <sheet name="22" sheetId="22" r:id="rId22"/>
    <sheet name="23" sheetId="21" r:id="rId23"/>
    <sheet name="24" sheetId="20" r:id="rId24"/>
    <sheet name="25" sheetId="19" r:id="rId25"/>
    <sheet name="26" sheetId="18" r:id="rId26"/>
    <sheet name="27" sheetId="17" r:id="rId27"/>
    <sheet name="28" sheetId="16" r:id="rId28"/>
    <sheet name="29" sheetId="15" r:id="rId29"/>
    <sheet name="30" sheetId="14" r:id="rId30"/>
    <sheet name="31" sheetId="13" r:id="rId31"/>
    <sheet name="32" sheetId="9" r:id="rId32"/>
    <sheet name="33" sheetId="8" r:id="rId33"/>
    <sheet name="34" sheetId="6" r:id="rId34"/>
    <sheet name="35" sheetId="7" r:id="rId35"/>
    <sheet name="36" sheetId="47" r:id="rId36"/>
    <sheet name="37" sheetId="61" r:id="rId37"/>
    <sheet name="38" sheetId="62" r:id="rId38"/>
    <sheet name="39" sheetId="63" r:id="rId39"/>
    <sheet name="40" sheetId="64" r:id="rId40"/>
    <sheet name="41" sheetId="65" r:id="rId41"/>
    <sheet name="42" sheetId="66" r:id="rId42"/>
    <sheet name="43" sheetId="67" r:id="rId43"/>
    <sheet name="44" sheetId="68" r:id="rId44"/>
    <sheet name="45" sheetId="69" r:id="rId45"/>
    <sheet name="46" sheetId="70" r:id="rId46"/>
    <sheet name="47" sheetId="71" r:id="rId47"/>
    <sheet name="48" sheetId="72" r:id="rId48"/>
    <sheet name="49" sheetId="73" r:id="rId49"/>
    <sheet name="50" sheetId="74" r:id="rId50"/>
    <sheet name="51" sheetId="75" r:id="rId51"/>
    <sheet name="52" sheetId="76" r:id="rId52"/>
    <sheet name="53" sheetId="77" r:id="rId53"/>
    <sheet name="54" sheetId="78" r:id="rId54"/>
    <sheet name="55" sheetId="79" r:id="rId55"/>
    <sheet name="56" sheetId="80" r:id="rId56"/>
    <sheet name="57" sheetId="86" r:id="rId57"/>
    <sheet name="58" sheetId="87" r:id="rId58"/>
    <sheet name="59" sheetId="88" r:id="rId59"/>
    <sheet name="60" sheetId="89" r:id="rId60"/>
    <sheet name="61" sheetId="90" r:id="rId61"/>
    <sheet name="62" sheetId="91" r:id="rId62"/>
    <sheet name="63" sheetId="93" r:id="rId63"/>
    <sheet name="64" sheetId="94" r:id="rId64"/>
    <sheet name="65" sheetId="95" r:id="rId65"/>
    <sheet name="66" sheetId="97" r:id="rId66"/>
    <sheet name="67" sheetId="98" r:id="rId67"/>
    <sheet name="68" sheetId="99" r:id="rId68"/>
    <sheet name="69" sheetId="100" r:id="rId69"/>
    <sheet name="70" sheetId="101" r:id="rId70"/>
    <sheet name="71" sheetId="102" r:id="rId71"/>
    <sheet name="72" sheetId="103" r:id="rId72"/>
    <sheet name="73" sheetId="104" r:id="rId73"/>
    <sheet name="74" sheetId="105" r:id="rId74"/>
    <sheet name="75" sheetId="144" r:id="rId75"/>
    <sheet name="76" sheetId="155" r:id="rId76"/>
    <sheet name="77" sheetId="156" r:id="rId77"/>
    <sheet name="78" sheetId="106" r:id="rId78"/>
    <sheet name="79" sheetId="142" r:id="rId79"/>
    <sheet name="80" sheetId="143" r:id="rId80"/>
    <sheet name="81" sheetId="157" r:id="rId81"/>
    <sheet name="82" sheetId="158" r:id="rId82"/>
    <sheet name="83" sheetId="152" r:id="rId83"/>
    <sheet name="84" sheetId="112" r:id="rId84"/>
    <sheet name="85" sheetId="113" r:id="rId85"/>
    <sheet name="86" sheetId="114" r:id="rId86"/>
    <sheet name="87" sheetId="115" r:id="rId87"/>
    <sheet name="88" sheetId="116" r:id="rId88"/>
    <sheet name="89" sheetId="117" r:id="rId89"/>
    <sheet name="90" sheetId="118" r:id="rId90"/>
    <sheet name="91" sheetId="119" r:id="rId91"/>
    <sheet name="92" sheetId="120" r:id="rId92"/>
    <sheet name="93" sheetId="145" r:id="rId93"/>
    <sheet name="94" sheetId="135" r:id="rId94"/>
    <sheet name="95" sheetId="138" r:id="rId95"/>
    <sheet name="96" sheetId="139" r:id="rId96"/>
    <sheet name="97" sheetId="134" r:id="rId97"/>
    <sheet name="98" sheetId="146" r:id="rId98"/>
    <sheet name="99" sheetId="147" r:id="rId99"/>
    <sheet name="100" sheetId="148" r:id="rId100"/>
    <sheet name="101" sheetId="140" r:id="rId101"/>
    <sheet name="102" sheetId="132" r:id="rId102"/>
    <sheet name="103" sheetId="149" r:id="rId103"/>
    <sheet name="104" sheetId="150" r:id="rId104"/>
    <sheet name="105" sheetId="141" r:id="rId105"/>
    <sheet name="106" sheetId="136" r:id="rId106"/>
    <sheet name="107" sheetId="133" r:id="rId107"/>
    <sheet name="108" sheetId="151" r:id="rId108"/>
    <sheet name="109" sheetId="137" r:id="rId109"/>
    <sheet name="110" sheetId="131" r:id="rId110"/>
    <sheet name="111" sheetId="130" r:id="rId111"/>
    <sheet name="112" sheetId="121" r:id="rId112"/>
    <sheet name="113" sheetId="153" r:id="rId113"/>
    <sheet name="114" sheetId="154" r:id="rId114"/>
    <sheet name="115" sheetId="159" r:id="rId115"/>
    <sheet name="116" sheetId="160" r:id="rId116"/>
    <sheet name="117" sheetId="161" r:id="rId117"/>
    <sheet name="118" sheetId="162" r:id="rId118"/>
    <sheet name="119" sheetId="163" r:id="rId119"/>
    <sheet name="120" sheetId="164" r:id="rId120"/>
    <sheet name="121" sheetId="165" r:id="rId121"/>
    <sheet name="122" sheetId="166" r:id="rId122"/>
    <sheet name="123" sheetId="167" r:id="rId123"/>
    <sheet name="124" sheetId="168" r:id="rId124"/>
    <sheet name="125" sheetId="169" r:id="rId125"/>
    <sheet name="126" sheetId="170" r:id="rId126"/>
    <sheet name="127" sheetId="171" r:id="rId127"/>
    <sheet name="128" sheetId="175" r:id="rId128"/>
    <sheet name="129" sheetId="173" r:id="rId129"/>
    <sheet name="130" sheetId="174" r:id="rId130"/>
    <sheet name="131" sheetId="176" r:id="rId131"/>
    <sheet name="132" sheetId="177" r:id="rId132"/>
    <sheet name="133" sheetId="178" r:id="rId133"/>
    <sheet name="134" sheetId="179" r:id="rId134"/>
    <sheet name="135" sheetId="180" r:id="rId135"/>
    <sheet name="136" sheetId="181" r:id="rId136"/>
    <sheet name="137" sheetId="182" r:id="rId137"/>
    <sheet name="138" sheetId="183" r:id="rId138"/>
    <sheet name="139" sheetId="184" r:id="rId139"/>
    <sheet name="140" sheetId="185" r:id="rId140"/>
    <sheet name="141" sheetId="186" r:id="rId141"/>
    <sheet name="142" sheetId="187" r:id="rId142"/>
    <sheet name="143" sheetId="188" r:id="rId143"/>
    <sheet name="144" sheetId="189" r:id="rId144"/>
    <sheet name="145" sheetId="190" r:id="rId145"/>
    <sheet name="146" sheetId="191" r:id="rId146"/>
    <sheet name="147" sheetId="192" r:id="rId147"/>
    <sheet name="148" sheetId="193" r:id="rId148"/>
    <sheet name="149" sheetId="194" r:id="rId149"/>
    <sheet name="150" sheetId="195" r:id="rId150"/>
    <sheet name="151" sheetId="196" r:id="rId151"/>
    <sheet name="152" sheetId="197" r:id="rId152"/>
    <sheet name="153" sheetId="198" r:id="rId153"/>
    <sheet name="154" sheetId="199" r:id="rId154"/>
    <sheet name="155" sheetId="200" r:id="rId155"/>
    <sheet name="156" sheetId="201" r:id="rId156"/>
    <sheet name="157" sheetId="202" r:id="rId157"/>
    <sheet name="158" sheetId="203" r:id="rId158"/>
    <sheet name="159" sheetId="204" r:id="rId159"/>
    <sheet name="УпрВесКоэф" sheetId="1" r:id="rId160"/>
    <sheet name="К" sheetId="5" r:id="rId161"/>
    <sheet name="Рейтинги_ПОА" sheetId="83" r:id="rId162"/>
    <sheet name="Лист2" sheetId="206" r:id="rId163"/>
    <sheet name="КубР" sheetId="124" r:id="rId164"/>
    <sheet name="ДиагрР" sheetId="125" r:id="rId165"/>
    <sheet name="КубК" sheetId="128" r:id="rId166"/>
    <sheet name="ДиагрК" sheetId="129" r:id="rId167"/>
    <sheet name="КубК2" sheetId="126" r:id="rId168"/>
    <sheet name="ДиагрК2" sheetId="127" r:id="rId169"/>
    <sheet name="Лист1" sheetId="205" r:id="rId170"/>
  </sheets>
  <definedNames>
    <definedName name="_xlnm._FilterDatabase" localSheetId="161" hidden="1">Рейтинги_ПОА!$B$3:$N$162</definedName>
  </definedNames>
  <calcPr calcId="162913"/>
  <pivotCaches>
    <pivotCache cacheId="0" r:id="rId171"/>
    <pivotCache cacheId="1" r:id="rId172"/>
    <pivotCache cacheId="2" r:id="rId173"/>
  </pivotCaches>
</workbook>
</file>

<file path=xl/calcChain.xml><?xml version="1.0" encoding="utf-8"?>
<calcChain xmlns="http://schemas.openxmlformats.org/spreadsheetml/2006/main">
  <c r="E28" i="204" l="1"/>
  <c r="F28" i="204" s="1"/>
  <c r="F27" i="204"/>
  <c r="E27" i="204"/>
  <c r="E26" i="204"/>
  <c r="F26" i="204" s="1"/>
  <c r="F25" i="204"/>
  <c r="E25" i="204"/>
  <c r="E24" i="204"/>
  <c r="F24" i="204" s="1"/>
  <c r="E23" i="204"/>
  <c r="F23" i="204" s="1"/>
  <c r="E22" i="204"/>
  <c r="F22" i="204" s="1"/>
  <c r="F21" i="204"/>
  <c r="E21" i="204"/>
  <c r="E20" i="204"/>
  <c r="F20" i="204" s="1"/>
  <c r="E19" i="204"/>
  <c r="F19" i="204" s="1"/>
  <c r="E18" i="204"/>
  <c r="F18" i="204" s="1"/>
  <c r="F17" i="204"/>
  <c r="E17" i="204"/>
  <c r="E16" i="204"/>
  <c r="F16" i="204" s="1"/>
  <c r="E15" i="204"/>
  <c r="F15" i="204" s="1"/>
  <c r="E14" i="204"/>
  <c r="F14" i="204" s="1"/>
  <c r="E13" i="204"/>
  <c r="F13" i="204" s="1"/>
  <c r="E12" i="204"/>
  <c r="F12" i="204" s="1"/>
  <c r="E11" i="204"/>
  <c r="F11" i="204" s="1"/>
  <c r="F10" i="204"/>
  <c r="E10" i="204"/>
  <c r="E9" i="204"/>
  <c r="F9" i="204" s="1"/>
  <c r="E8" i="204"/>
  <c r="F8" i="204" s="1"/>
  <c r="F7" i="204"/>
  <c r="E7" i="204"/>
  <c r="E6" i="204"/>
  <c r="F6" i="204" s="1"/>
  <c r="E5" i="204"/>
  <c r="F5" i="204" s="1"/>
  <c r="F4" i="204"/>
  <c r="H4" i="204" s="1"/>
  <c r="E4" i="204"/>
  <c r="F28" i="203"/>
  <c r="E28" i="203"/>
  <c r="E27" i="203"/>
  <c r="F27" i="203" s="1"/>
  <c r="E26" i="203"/>
  <c r="F26" i="203" s="1"/>
  <c r="F25" i="203"/>
  <c r="E25" i="203"/>
  <c r="E24" i="203"/>
  <c r="F24" i="203" s="1"/>
  <c r="F23" i="203"/>
  <c r="E23" i="203"/>
  <c r="E22" i="203"/>
  <c r="F22" i="203" s="1"/>
  <c r="E21" i="203"/>
  <c r="F21" i="203" s="1"/>
  <c r="E20" i="203"/>
  <c r="F20" i="203" s="1"/>
  <c r="F19" i="203"/>
  <c r="E19" i="203"/>
  <c r="E18" i="203"/>
  <c r="F18" i="203" s="1"/>
  <c r="E17" i="203"/>
  <c r="F17" i="203" s="1"/>
  <c r="E16" i="203"/>
  <c r="F16" i="203" s="1"/>
  <c r="F15" i="203"/>
  <c r="E15" i="203"/>
  <c r="E14" i="203"/>
  <c r="F14" i="203" s="1"/>
  <c r="F13" i="203"/>
  <c r="E13" i="203"/>
  <c r="E12" i="203"/>
  <c r="F12" i="203" s="1"/>
  <c r="E11" i="203"/>
  <c r="F11" i="203" s="1"/>
  <c r="F10" i="203"/>
  <c r="E10" i="203"/>
  <c r="E9" i="203"/>
  <c r="F9" i="203" s="1"/>
  <c r="E8" i="203"/>
  <c r="F8" i="203" s="1"/>
  <c r="F7" i="203"/>
  <c r="E7" i="203"/>
  <c r="F6" i="203"/>
  <c r="E6" i="203"/>
  <c r="F5" i="203"/>
  <c r="E5" i="203"/>
  <c r="F4" i="203"/>
  <c r="H4" i="203" s="1"/>
  <c r="E4" i="203"/>
  <c r="E28" i="202" l="1"/>
  <c r="F28" i="202" s="1"/>
  <c r="E27" i="202"/>
  <c r="F27" i="202" s="1"/>
  <c r="E26" i="202"/>
  <c r="F26" i="202" s="1"/>
  <c r="E25" i="202"/>
  <c r="F25" i="202" s="1"/>
  <c r="E24" i="202"/>
  <c r="F24" i="202" s="1"/>
  <c r="E23" i="202"/>
  <c r="F23" i="202" s="1"/>
  <c r="E22" i="202"/>
  <c r="F22" i="202" s="1"/>
  <c r="F21" i="202"/>
  <c r="E21" i="202"/>
  <c r="E20" i="202"/>
  <c r="F20" i="202" s="1"/>
  <c r="E19" i="202"/>
  <c r="F19" i="202" s="1"/>
  <c r="E18" i="202"/>
  <c r="F18" i="202" s="1"/>
  <c r="F17" i="202"/>
  <c r="E17" i="202"/>
  <c r="E16" i="202"/>
  <c r="F16" i="202" s="1"/>
  <c r="E15" i="202"/>
  <c r="F15" i="202" s="1"/>
  <c r="E14" i="202"/>
  <c r="F14" i="202" s="1"/>
  <c r="E13" i="202"/>
  <c r="F13" i="202" s="1"/>
  <c r="E12" i="202"/>
  <c r="F12" i="202" s="1"/>
  <c r="E11" i="202"/>
  <c r="F11" i="202" s="1"/>
  <c r="E10" i="202"/>
  <c r="F10" i="202" s="1"/>
  <c r="E9" i="202"/>
  <c r="F9" i="202" s="1"/>
  <c r="E8" i="202"/>
  <c r="F8" i="202" s="1"/>
  <c r="E7" i="202"/>
  <c r="F7" i="202" s="1"/>
  <c r="E6" i="202"/>
  <c r="F6" i="202" s="1"/>
  <c r="E5" i="202"/>
  <c r="F5" i="202" s="1"/>
  <c r="E4" i="202"/>
  <c r="F4" i="202" s="1"/>
  <c r="H4" i="202" s="1"/>
  <c r="E28" i="201"/>
  <c r="F28" i="201" s="1"/>
  <c r="E27" i="201"/>
  <c r="F27" i="201" s="1"/>
  <c r="F26" i="201"/>
  <c r="E26" i="201"/>
  <c r="E25" i="201"/>
  <c r="F25" i="201" s="1"/>
  <c r="E24" i="201"/>
  <c r="F24" i="201" s="1"/>
  <c r="E23" i="201"/>
  <c r="F23" i="201" s="1"/>
  <c r="E22" i="201"/>
  <c r="F22" i="201" s="1"/>
  <c r="E21" i="201"/>
  <c r="F21" i="201" s="1"/>
  <c r="E20" i="201"/>
  <c r="F20" i="201" s="1"/>
  <c r="E19" i="201"/>
  <c r="F19" i="201" s="1"/>
  <c r="E18" i="201"/>
  <c r="F18" i="201" s="1"/>
  <c r="E17" i="201"/>
  <c r="F17" i="201" s="1"/>
  <c r="E16" i="201"/>
  <c r="F16" i="201" s="1"/>
  <c r="E15" i="201"/>
  <c r="F15" i="201" s="1"/>
  <c r="E14" i="201"/>
  <c r="F14" i="201" s="1"/>
  <c r="E13" i="201"/>
  <c r="F13" i="201" s="1"/>
  <c r="E12" i="201"/>
  <c r="F12" i="201" s="1"/>
  <c r="F11" i="201"/>
  <c r="E11" i="201"/>
  <c r="E10" i="201"/>
  <c r="F10" i="201" s="1"/>
  <c r="E9" i="201"/>
  <c r="F9" i="201" s="1"/>
  <c r="F8" i="201"/>
  <c r="E8" i="201"/>
  <c r="E7" i="201"/>
  <c r="F7" i="201" s="1"/>
  <c r="E6" i="201"/>
  <c r="F6" i="201" s="1"/>
  <c r="E5" i="201"/>
  <c r="F5" i="201" s="1"/>
  <c r="E4" i="201"/>
  <c r="F4" i="201" s="1"/>
  <c r="H4" i="201" s="1"/>
  <c r="E28" i="200"/>
  <c r="F28" i="200" s="1"/>
  <c r="E27" i="200"/>
  <c r="F27" i="200" s="1"/>
  <c r="E26" i="200"/>
  <c r="F26" i="200" s="1"/>
  <c r="E25" i="200"/>
  <c r="F25" i="200" s="1"/>
  <c r="E24" i="200"/>
  <c r="F24" i="200" s="1"/>
  <c r="F23" i="200"/>
  <c r="E23" i="200"/>
  <c r="E22" i="200"/>
  <c r="F22" i="200" s="1"/>
  <c r="E21" i="200"/>
  <c r="F21" i="200" s="1"/>
  <c r="E20" i="200"/>
  <c r="F20" i="200" s="1"/>
  <c r="F19" i="200"/>
  <c r="E19" i="200"/>
  <c r="E18" i="200"/>
  <c r="F18" i="200" s="1"/>
  <c r="E17" i="200"/>
  <c r="F17" i="200" s="1"/>
  <c r="E16" i="200"/>
  <c r="F16" i="200" s="1"/>
  <c r="F15" i="200"/>
  <c r="E15" i="200"/>
  <c r="E14" i="200"/>
  <c r="F14" i="200" s="1"/>
  <c r="E13" i="200"/>
  <c r="F13" i="200" s="1"/>
  <c r="E12" i="200"/>
  <c r="F12" i="200" s="1"/>
  <c r="E11" i="200"/>
  <c r="F11" i="200" s="1"/>
  <c r="E10" i="200"/>
  <c r="F10" i="200" s="1"/>
  <c r="E9" i="200"/>
  <c r="F9" i="200" s="1"/>
  <c r="E8" i="200"/>
  <c r="F8" i="200" s="1"/>
  <c r="E7" i="200"/>
  <c r="F7" i="200" s="1"/>
  <c r="E6" i="200"/>
  <c r="F6" i="200" s="1"/>
  <c r="F5" i="200"/>
  <c r="E5" i="200"/>
  <c r="E4" i="200"/>
  <c r="F4" i="200" s="1"/>
  <c r="H4" i="200" s="1"/>
  <c r="E28" i="199" l="1"/>
  <c r="F28" i="199" s="1"/>
  <c r="E27" i="199"/>
  <c r="F27" i="199" s="1"/>
  <c r="F26" i="199"/>
  <c r="E26" i="199"/>
  <c r="E25" i="199"/>
  <c r="F25" i="199" s="1"/>
  <c r="F24" i="199"/>
  <c r="E24" i="199"/>
  <c r="E23" i="199"/>
  <c r="F23" i="199" s="1"/>
  <c r="E22" i="199"/>
  <c r="F22" i="199" s="1"/>
  <c r="F21" i="199"/>
  <c r="E21" i="199"/>
  <c r="F20" i="199"/>
  <c r="E20" i="199"/>
  <c r="E19" i="199"/>
  <c r="F19" i="199" s="1"/>
  <c r="E18" i="199"/>
  <c r="F18" i="199" s="1"/>
  <c r="F17" i="199"/>
  <c r="E17" i="199"/>
  <c r="F16" i="199"/>
  <c r="E16" i="199"/>
  <c r="E15" i="199"/>
  <c r="F15" i="199" s="1"/>
  <c r="E14" i="199"/>
  <c r="F14" i="199" s="1"/>
  <c r="E13" i="199"/>
  <c r="F13" i="199" s="1"/>
  <c r="E12" i="199"/>
  <c r="F12" i="199" s="1"/>
  <c r="F11" i="199"/>
  <c r="E11" i="199"/>
  <c r="E10" i="199"/>
  <c r="F10" i="199" s="1"/>
  <c r="F9" i="199"/>
  <c r="E9" i="199"/>
  <c r="F8" i="199"/>
  <c r="E8" i="199"/>
  <c r="E7" i="199"/>
  <c r="F7" i="199" s="1"/>
  <c r="E6" i="199"/>
  <c r="F6" i="199" s="1"/>
  <c r="E5" i="199"/>
  <c r="F5" i="199" s="1"/>
  <c r="E4" i="199"/>
  <c r="F4" i="199" s="1"/>
  <c r="H4" i="199" s="1"/>
  <c r="F28" i="198" l="1"/>
  <c r="E28" i="198"/>
  <c r="E27" i="198"/>
  <c r="F27" i="198" s="1"/>
  <c r="F26" i="198"/>
  <c r="E26" i="198"/>
  <c r="E25" i="198"/>
  <c r="F25" i="198" s="1"/>
  <c r="E24" i="198"/>
  <c r="F24" i="198" s="1"/>
  <c r="E23" i="198"/>
  <c r="F23" i="198" s="1"/>
  <c r="E22" i="198"/>
  <c r="F22" i="198" s="1"/>
  <c r="E21" i="198"/>
  <c r="F21" i="198" s="1"/>
  <c r="E20" i="198"/>
  <c r="F20" i="198" s="1"/>
  <c r="E19" i="198"/>
  <c r="F19" i="198" s="1"/>
  <c r="E18" i="198"/>
  <c r="F18" i="198" s="1"/>
  <c r="E17" i="198"/>
  <c r="F17" i="198" s="1"/>
  <c r="E16" i="198"/>
  <c r="F16" i="198" s="1"/>
  <c r="E15" i="198"/>
  <c r="F15" i="198" s="1"/>
  <c r="E14" i="198"/>
  <c r="F14" i="198" s="1"/>
  <c r="F13" i="198"/>
  <c r="E13" i="198"/>
  <c r="E12" i="198"/>
  <c r="F12" i="198" s="1"/>
  <c r="F11" i="198"/>
  <c r="E11" i="198"/>
  <c r="E10" i="198"/>
  <c r="F10" i="198" s="1"/>
  <c r="E9" i="198"/>
  <c r="F9" i="198" s="1"/>
  <c r="F8" i="198"/>
  <c r="E8" i="198"/>
  <c r="E7" i="198"/>
  <c r="F7" i="198" s="1"/>
  <c r="F6" i="198"/>
  <c r="E6" i="198"/>
  <c r="E5" i="198"/>
  <c r="F5" i="198" s="1"/>
  <c r="E4" i="198"/>
  <c r="F4" i="198" s="1"/>
  <c r="H4" i="198" s="1"/>
  <c r="F28" i="197"/>
  <c r="E28" i="197"/>
  <c r="E27" i="197"/>
  <c r="F27" i="197" s="1"/>
  <c r="E26" i="197"/>
  <c r="F26" i="197" s="1"/>
  <c r="E25" i="197"/>
  <c r="F25" i="197" s="1"/>
  <c r="F24" i="197"/>
  <c r="E24" i="197"/>
  <c r="E23" i="197"/>
  <c r="F23" i="197" s="1"/>
  <c r="F22" i="197"/>
  <c r="E22" i="197"/>
  <c r="E21" i="197"/>
  <c r="F21" i="197" s="1"/>
  <c r="F20" i="197"/>
  <c r="E20" i="197"/>
  <c r="E19" i="197"/>
  <c r="F19" i="197" s="1"/>
  <c r="F18" i="197"/>
  <c r="E18" i="197"/>
  <c r="E17" i="197"/>
  <c r="F17" i="197" s="1"/>
  <c r="F16" i="197"/>
  <c r="E16" i="197"/>
  <c r="E15" i="197"/>
  <c r="F15" i="197" s="1"/>
  <c r="F14" i="197"/>
  <c r="E14" i="197"/>
  <c r="F13" i="197"/>
  <c r="E13" i="197"/>
  <c r="E12" i="197"/>
  <c r="F12" i="197" s="1"/>
  <c r="E11" i="197"/>
  <c r="F11" i="197" s="1"/>
  <c r="E10" i="197"/>
  <c r="F10" i="197" s="1"/>
  <c r="F9" i="197"/>
  <c r="E9" i="197"/>
  <c r="E8" i="197"/>
  <c r="F8" i="197" s="1"/>
  <c r="E7" i="197"/>
  <c r="F7" i="197" s="1"/>
  <c r="F6" i="197"/>
  <c r="E6" i="197"/>
  <c r="E5" i="197"/>
  <c r="F5" i="197" s="1"/>
  <c r="E4" i="197"/>
  <c r="F4" i="197" s="1"/>
  <c r="H4" i="197" s="1"/>
  <c r="E28" i="196"/>
  <c r="F28" i="196" s="1"/>
  <c r="F27" i="196"/>
  <c r="E27" i="196"/>
  <c r="E26" i="196"/>
  <c r="F26" i="196" s="1"/>
  <c r="F25" i="196"/>
  <c r="E25" i="196"/>
  <c r="E24" i="196"/>
  <c r="F24" i="196" s="1"/>
  <c r="E23" i="196"/>
  <c r="F23" i="196" s="1"/>
  <c r="E22" i="196"/>
  <c r="F22" i="196" s="1"/>
  <c r="F21" i="196"/>
  <c r="E21" i="196"/>
  <c r="E20" i="196"/>
  <c r="F20" i="196" s="1"/>
  <c r="E19" i="196"/>
  <c r="F19" i="196" s="1"/>
  <c r="E18" i="196"/>
  <c r="F18" i="196" s="1"/>
  <c r="F17" i="196"/>
  <c r="E17" i="196"/>
  <c r="E16" i="196"/>
  <c r="F16" i="196" s="1"/>
  <c r="E15" i="196"/>
  <c r="F15" i="196" s="1"/>
  <c r="E14" i="196"/>
  <c r="F14" i="196" s="1"/>
  <c r="E13" i="196"/>
  <c r="F13" i="196" s="1"/>
  <c r="F12" i="196"/>
  <c r="E12" i="196"/>
  <c r="E11" i="196"/>
  <c r="F11" i="196" s="1"/>
  <c r="F10" i="196"/>
  <c r="E10" i="196"/>
  <c r="E9" i="196"/>
  <c r="F9" i="196" s="1"/>
  <c r="E8" i="196"/>
  <c r="F8" i="196" s="1"/>
  <c r="F7" i="196"/>
  <c r="E7" i="196"/>
  <c r="E6" i="196"/>
  <c r="F6" i="196" s="1"/>
  <c r="E5" i="196"/>
  <c r="F5" i="196" s="1"/>
  <c r="F4" i="196"/>
  <c r="H4" i="196" s="1"/>
  <c r="E4" i="196"/>
  <c r="E28" i="195" l="1"/>
  <c r="F28" i="195" s="1"/>
  <c r="F27" i="195"/>
  <c r="E27" i="195"/>
  <c r="E26" i="195"/>
  <c r="F26" i="195" s="1"/>
  <c r="E25" i="195"/>
  <c r="F25" i="195" s="1"/>
  <c r="E24" i="195"/>
  <c r="F24" i="195" s="1"/>
  <c r="E23" i="195"/>
  <c r="F23" i="195" s="1"/>
  <c r="F22" i="195"/>
  <c r="E22" i="195"/>
  <c r="F21" i="195"/>
  <c r="E21" i="195"/>
  <c r="E20" i="195"/>
  <c r="F20" i="195" s="1"/>
  <c r="E19" i="195"/>
  <c r="F19" i="195" s="1"/>
  <c r="F18" i="195"/>
  <c r="E18" i="195"/>
  <c r="F17" i="195"/>
  <c r="E17" i="195"/>
  <c r="E16" i="195"/>
  <c r="F16" i="195" s="1"/>
  <c r="E15" i="195"/>
  <c r="F15" i="195" s="1"/>
  <c r="F14" i="195"/>
  <c r="E14" i="195"/>
  <c r="E13" i="195"/>
  <c r="F13" i="195" s="1"/>
  <c r="E12" i="195"/>
  <c r="F12" i="195" s="1"/>
  <c r="E11" i="195"/>
  <c r="F11" i="195" s="1"/>
  <c r="E10" i="195"/>
  <c r="F10" i="195" s="1"/>
  <c r="E9" i="195"/>
  <c r="F9" i="195" s="1"/>
  <c r="E8" i="195"/>
  <c r="F8" i="195" s="1"/>
  <c r="E7" i="195"/>
  <c r="F7" i="195" s="1"/>
  <c r="E6" i="195"/>
  <c r="F6" i="195" s="1"/>
  <c r="E5" i="195"/>
  <c r="F5" i="195" s="1"/>
  <c r="E4" i="195"/>
  <c r="F4" i="195" s="1"/>
  <c r="H4" i="195" s="1"/>
  <c r="E28" i="194" l="1"/>
  <c r="F28" i="194" s="1"/>
  <c r="E27" i="194"/>
  <c r="F27" i="194" s="1"/>
  <c r="E26" i="194"/>
  <c r="F26" i="194" s="1"/>
  <c r="E25" i="194"/>
  <c r="F25" i="194" s="1"/>
  <c r="F24" i="194"/>
  <c r="E24" i="194"/>
  <c r="E23" i="194"/>
  <c r="F23" i="194" s="1"/>
  <c r="F22" i="194"/>
  <c r="E22" i="194"/>
  <c r="E21" i="194"/>
  <c r="F21" i="194" s="1"/>
  <c r="F20" i="194"/>
  <c r="E20" i="194"/>
  <c r="E19" i="194"/>
  <c r="F19" i="194" s="1"/>
  <c r="F18" i="194"/>
  <c r="E18" i="194"/>
  <c r="E17" i="194"/>
  <c r="F17" i="194" s="1"/>
  <c r="F16" i="194"/>
  <c r="E16" i="194"/>
  <c r="E15" i="194"/>
  <c r="F15" i="194" s="1"/>
  <c r="F14" i="194"/>
  <c r="E14" i="194"/>
  <c r="E13" i="194"/>
  <c r="F13" i="194" s="1"/>
  <c r="E12" i="194"/>
  <c r="F12" i="194" s="1"/>
  <c r="E11" i="194"/>
  <c r="F11" i="194" s="1"/>
  <c r="E10" i="194"/>
  <c r="F10" i="194" s="1"/>
  <c r="F9" i="194"/>
  <c r="E9" i="194"/>
  <c r="E8" i="194"/>
  <c r="F8" i="194" s="1"/>
  <c r="E7" i="194"/>
  <c r="F7" i="194" s="1"/>
  <c r="E6" i="194"/>
  <c r="F6" i="194" s="1"/>
  <c r="E5" i="194"/>
  <c r="F5" i="194" s="1"/>
  <c r="E4" i="194"/>
  <c r="F4" i="194" s="1"/>
  <c r="H4" i="194" s="1"/>
  <c r="F28" i="193" l="1"/>
  <c r="E28" i="193"/>
  <c r="E27" i="193"/>
  <c r="F27" i="193" s="1"/>
  <c r="E26" i="193"/>
  <c r="F26" i="193" s="1"/>
  <c r="E25" i="193"/>
  <c r="F25" i="193" s="1"/>
  <c r="E24" i="193"/>
  <c r="F24" i="193" s="1"/>
  <c r="E23" i="193"/>
  <c r="F23" i="193" s="1"/>
  <c r="F22" i="193"/>
  <c r="E22" i="193"/>
  <c r="E21" i="193"/>
  <c r="F21" i="193" s="1"/>
  <c r="E20" i="193"/>
  <c r="F20" i="193" s="1"/>
  <c r="E19" i="193"/>
  <c r="F19" i="193" s="1"/>
  <c r="F18" i="193"/>
  <c r="E18" i="193"/>
  <c r="E17" i="193"/>
  <c r="F17" i="193" s="1"/>
  <c r="E16" i="193"/>
  <c r="F16" i="193" s="1"/>
  <c r="E15" i="193"/>
  <c r="F15" i="193" s="1"/>
  <c r="F14" i="193"/>
  <c r="E14" i="193"/>
  <c r="F13" i="193"/>
  <c r="E13" i="193"/>
  <c r="E12" i="193"/>
  <c r="F12" i="193" s="1"/>
  <c r="E11" i="193"/>
  <c r="F11" i="193" s="1"/>
  <c r="E10" i="193"/>
  <c r="F10" i="193" s="1"/>
  <c r="E9" i="193"/>
  <c r="F9" i="193" s="1"/>
  <c r="E8" i="193"/>
  <c r="F8" i="193" s="1"/>
  <c r="E7" i="193"/>
  <c r="F7" i="193" s="1"/>
  <c r="F6" i="193"/>
  <c r="E6" i="193"/>
  <c r="E5" i="193"/>
  <c r="F5" i="193" s="1"/>
  <c r="E4" i="193"/>
  <c r="F4" i="193" s="1"/>
  <c r="H4" i="193" s="1"/>
  <c r="E28" i="192" l="1"/>
  <c r="F28" i="192" s="1"/>
  <c r="E27" i="192"/>
  <c r="F27" i="192" s="1"/>
  <c r="E26" i="192"/>
  <c r="F26" i="192" s="1"/>
  <c r="E25" i="192"/>
  <c r="F25" i="192" s="1"/>
  <c r="E24" i="192"/>
  <c r="F24" i="192" s="1"/>
  <c r="E23" i="192"/>
  <c r="F23" i="192" s="1"/>
  <c r="F22" i="192"/>
  <c r="E22" i="192"/>
  <c r="F21" i="192"/>
  <c r="E21" i="192"/>
  <c r="E20" i="192"/>
  <c r="F20" i="192" s="1"/>
  <c r="E19" i="192"/>
  <c r="F19" i="192" s="1"/>
  <c r="F18" i="192"/>
  <c r="E18" i="192"/>
  <c r="F17" i="192"/>
  <c r="E17" i="192"/>
  <c r="E16" i="192"/>
  <c r="F16" i="192" s="1"/>
  <c r="E15" i="192"/>
  <c r="F15" i="192" s="1"/>
  <c r="F14" i="192"/>
  <c r="E14" i="192"/>
  <c r="E13" i="192"/>
  <c r="F13" i="192" s="1"/>
  <c r="E12" i="192"/>
  <c r="F12" i="192" s="1"/>
  <c r="E11" i="192"/>
  <c r="F11" i="192" s="1"/>
  <c r="E10" i="192"/>
  <c r="F10" i="192" s="1"/>
  <c r="E9" i="192"/>
  <c r="F9" i="192" s="1"/>
  <c r="E8" i="192"/>
  <c r="F8" i="192" s="1"/>
  <c r="E7" i="192"/>
  <c r="F7" i="192" s="1"/>
  <c r="E6" i="192"/>
  <c r="F6" i="192" s="1"/>
  <c r="E5" i="192"/>
  <c r="F5" i="192" s="1"/>
  <c r="E4" i="192"/>
  <c r="F4" i="192" s="1"/>
  <c r="H4" i="192" s="1"/>
  <c r="E28" i="191" l="1"/>
  <c r="F28" i="191" s="1"/>
  <c r="E27" i="191"/>
  <c r="F27" i="191" s="1"/>
  <c r="F26" i="191"/>
  <c r="E26" i="191"/>
  <c r="E25" i="191"/>
  <c r="F25" i="191" s="1"/>
  <c r="F24" i="191"/>
  <c r="E24" i="191"/>
  <c r="E23" i="191"/>
  <c r="F23" i="191" s="1"/>
  <c r="E22" i="191"/>
  <c r="F22" i="191" s="1"/>
  <c r="F21" i="191"/>
  <c r="E21" i="191"/>
  <c r="F20" i="191"/>
  <c r="E20" i="191"/>
  <c r="E19" i="191"/>
  <c r="F19" i="191" s="1"/>
  <c r="E18" i="191"/>
  <c r="F18" i="191" s="1"/>
  <c r="F17" i="191"/>
  <c r="E17" i="191"/>
  <c r="F16" i="191"/>
  <c r="E16" i="191"/>
  <c r="E15" i="191"/>
  <c r="F15" i="191" s="1"/>
  <c r="E14" i="191"/>
  <c r="F14" i="191" s="1"/>
  <c r="E13" i="191"/>
  <c r="F13" i="191" s="1"/>
  <c r="E12" i="191"/>
  <c r="F12" i="191" s="1"/>
  <c r="F11" i="191"/>
  <c r="E11" i="191"/>
  <c r="E10" i="191"/>
  <c r="F10" i="191" s="1"/>
  <c r="F9" i="191"/>
  <c r="E9" i="191"/>
  <c r="F8" i="191"/>
  <c r="E8" i="191"/>
  <c r="E7" i="191"/>
  <c r="F7" i="191" s="1"/>
  <c r="E6" i="191"/>
  <c r="F6" i="191" s="1"/>
  <c r="E5" i="191"/>
  <c r="F5" i="191" s="1"/>
  <c r="E4" i="191"/>
  <c r="F4" i="191" s="1"/>
  <c r="H4" i="191" s="1"/>
  <c r="E28" i="190"/>
  <c r="F28" i="190" s="1"/>
  <c r="F27" i="190"/>
  <c r="E27" i="190"/>
  <c r="E26" i="190"/>
  <c r="F26" i="190" s="1"/>
  <c r="E25" i="190"/>
  <c r="F25" i="190" s="1"/>
  <c r="E24" i="190"/>
  <c r="F24" i="190" s="1"/>
  <c r="E23" i="190"/>
  <c r="F23" i="190" s="1"/>
  <c r="F22" i="190"/>
  <c r="E22" i="190"/>
  <c r="F21" i="190"/>
  <c r="E21" i="190"/>
  <c r="E20" i="190"/>
  <c r="F20" i="190" s="1"/>
  <c r="E19" i="190"/>
  <c r="F19" i="190" s="1"/>
  <c r="F18" i="190"/>
  <c r="E18" i="190"/>
  <c r="F17" i="190"/>
  <c r="E17" i="190"/>
  <c r="E16" i="190"/>
  <c r="F16" i="190" s="1"/>
  <c r="E15" i="190"/>
  <c r="F15" i="190" s="1"/>
  <c r="F14" i="190"/>
  <c r="E14" i="190"/>
  <c r="E13" i="190"/>
  <c r="F13" i="190" s="1"/>
  <c r="F12" i="190"/>
  <c r="E12" i="190"/>
  <c r="E11" i="190"/>
  <c r="F11" i="190" s="1"/>
  <c r="E10" i="190"/>
  <c r="F10" i="190" s="1"/>
  <c r="E9" i="190"/>
  <c r="F9" i="190" s="1"/>
  <c r="E8" i="190"/>
  <c r="F8" i="190" s="1"/>
  <c r="E7" i="190"/>
  <c r="F7" i="190" s="1"/>
  <c r="E6" i="190"/>
  <c r="F6" i="190" s="1"/>
  <c r="E5" i="190"/>
  <c r="F5" i="190" s="1"/>
  <c r="E4" i="190"/>
  <c r="F4" i="190" s="1"/>
  <c r="H4" i="190" s="1"/>
  <c r="E28" i="189" l="1"/>
  <c r="F28" i="189" s="1"/>
  <c r="E27" i="189"/>
  <c r="F27" i="189" s="1"/>
  <c r="E26" i="189"/>
  <c r="F26" i="189" s="1"/>
  <c r="E25" i="189"/>
  <c r="F25" i="189" s="1"/>
  <c r="E24" i="189"/>
  <c r="F24" i="189" s="1"/>
  <c r="E23" i="189"/>
  <c r="F23" i="189" s="1"/>
  <c r="F22" i="189"/>
  <c r="E22" i="189"/>
  <c r="F21" i="189"/>
  <c r="E21" i="189"/>
  <c r="E20" i="189"/>
  <c r="F20" i="189" s="1"/>
  <c r="E19" i="189"/>
  <c r="F19" i="189" s="1"/>
  <c r="F18" i="189"/>
  <c r="E18" i="189"/>
  <c r="F17" i="189"/>
  <c r="E17" i="189"/>
  <c r="E16" i="189"/>
  <c r="F16" i="189" s="1"/>
  <c r="E15" i="189"/>
  <c r="F15" i="189" s="1"/>
  <c r="F14" i="189"/>
  <c r="E14" i="189"/>
  <c r="E13" i="189"/>
  <c r="F13" i="189" s="1"/>
  <c r="E12" i="189"/>
  <c r="F12" i="189" s="1"/>
  <c r="E11" i="189"/>
  <c r="F11" i="189" s="1"/>
  <c r="E10" i="189"/>
  <c r="F10" i="189" s="1"/>
  <c r="E9" i="189"/>
  <c r="F9" i="189" s="1"/>
  <c r="E8" i="189"/>
  <c r="F8" i="189" s="1"/>
  <c r="E7" i="189"/>
  <c r="F7" i="189" s="1"/>
  <c r="E6" i="189"/>
  <c r="F6" i="189" s="1"/>
  <c r="E5" i="189"/>
  <c r="F5" i="189" s="1"/>
  <c r="E4" i="189"/>
  <c r="F4" i="189" s="1"/>
  <c r="H4" i="189" s="1"/>
  <c r="E28" i="188" l="1"/>
  <c r="F28" i="188" s="1"/>
  <c r="E27" i="188"/>
  <c r="F27" i="188" s="1"/>
  <c r="E26" i="188"/>
  <c r="F26" i="188" s="1"/>
  <c r="E25" i="188"/>
  <c r="F25" i="188" s="1"/>
  <c r="F24" i="188"/>
  <c r="E24" i="188"/>
  <c r="F23" i="188"/>
  <c r="E23" i="188"/>
  <c r="E22" i="188"/>
  <c r="F22" i="188" s="1"/>
  <c r="F21" i="188"/>
  <c r="E21" i="188"/>
  <c r="F20" i="188"/>
  <c r="E20" i="188"/>
  <c r="F19" i="188"/>
  <c r="E19" i="188"/>
  <c r="E18" i="188"/>
  <c r="F18" i="188" s="1"/>
  <c r="F17" i="188"/>
  <c r="E17" i="188"/>
  <c r="F16" i="188"/>
  <c r="E16" i="188"/>
  <c r="F15" i="188"/>
  <c r="E15" i="188"/>
  <c r="E14" i="188"/>
  <c r="F14" i="188" s="1"/>
  <c r="E13" i="188"/>
  <c r="F13" i="188" s="1"/>
  <c r="E12" i="188"/>
  <c r="F12" i="188" s="1"/>
  <c r="E11" i="188"/>
  <c r="F11" i="188" s="1"/>
  <c r="E10" i="188"/>
  <c r="F10" i="188" s="1"/>
  <c r="F9" i="188"/>
  <c r="E9" i="188"/>
  <c r="E8" i="188"/>
  <c r="F8" i="188" s="1"/>
  <c r="E7" i="188"/>
  <c r="F7" i="188" s="1"/>
  <c r="E6" i="188"/>
  <c r="F6" i="188" s="1"/>
  <c r="F5" i="188"/>
  <c r="E5" i="188"/>
  <c r="E4" i="188"/>
  <c r="F4" i="188" s="1"/>
  <c r="H4" i="188" s="1"/>
  <c r="E28" i="187"/>
  <c r="F28" i="187" s="1"/>
  <c r="E27" i="187"/>
  <c r="F27" i="187" s="1"/>
  <c r="E26" i="187"/>
  <c r="F26" i="187" s="1"/>
  <c r="E25" i="187"/>
  <c r="F25" i="187" s="1"/>
  <c r="F24" i="187"/>
  <c r="E24" i="187"/>
  <c r="E23" i="187"/>
  <c r="F23" i="187" s="1"/>
  <c r="F22" i="187"/>
  <c r="E22" i="187"/>
  <c r="F21" i="187"/>
  <c r="E21" i="187"/>
  <c r="F20" i="187"/>
  <c r="E20" i="187"/>
  <c r="E19" i="187"/>
  <c r="F19" i="187" s="1"/>
  <c r="F18" i="187"/>
  <c r="E18" i="187"/>
  <c r="F17" i="187"/>
  <c r="E17" i="187"/>
  <c r="F16" i="187"/>
  <c r="E16" i="187"/>
  <c r="E15" i="187"/>
  <c r="F15" i="187" s="1"/>
  <c r="F14" i="187"/>
  <c r="E14" i="187"/>
  <c r="E13" i="187"/>
  <c r="F13" i="187" s="1"/>
  <c r="E12" i="187"/>
  <c r="F12" i="187" s="1"/>
  <c r="E11" i="187"/>
  <c r="F11" i="187" s="1"/>
  <c r="E10" i="187"/>
  <c r="F10" i="187" s="1"/>
  <c r="F9" i="187"/>
  <c r="E9" i="187"/>
  <c r="E8" i="187"/>
  <c r="F8" i="187" s="1"/>
  <c r="E7" i="187"/>
  <c r="F7" i="187" s="1"/>
  <c r="E6" i="187"/>
  <c r="F6" i="187" s="1"/>
  <c r="E5" i="187"/>
  <c r="F5" i="187" s="1"/>
  <c r="E4" i="187"/>
  <c r="F4" i="187" s="1"/>
  <c r="H4" i="187" s="1"/>
  <c r="F28" i="186"/>
  <c r="E28" i="186"/>
  <c r="E27" i="186"/>
  <c r="F27" i="186" s="1"/>
  <c r="E26" i="186"/>
  <c r="F26" i="186" s="1"/>
  <c r="E25" i="186"/>
  <c r="F25" i="186" s="1"/>
  <c r="E24" i="186"/>
  <c r="F24" i="186" s="1"/>
  <c r="F23" i="186"/>
  <c r="E23" i="186"/>
  <c r="F22" i="186"/>
  <c r="E22" i="186"/>
  <c r="F21" i="186"/>
  <c r="E21" i="186"/>
  <c r="E20" i="186"/>
  <c r="F20" i="186" s="1"/>
  <c r="F19" i="186"/>
  <c r="E19" i="186"/>
  <c r="F18" i="186"/>
  <c r="E18" i="186"/>
  <c r="F17" i="186"/>
  <c r="E17" i="186"/>
  <c r="E16" i="186"/>
  <c r="F16" i="186" s="1"/>
  <c r="F15" i="186"/>
  <c r="E15" i="186"/>
  <c r="F14" i="186"/>
  <c r="E14" i="186"/>
  <c r="F13" i="186"/>
  <c r="E13" i="186"/>
  <c r="E12" i="186"/>
  <c r="F12" i="186" s="1"/>
  <c r="E11" i="186"/>
  <c r="F11" i="186" s="1"/>
  <c r="E10" i="186"/>
  <c r="F10" i="186" s="1"/>
  <c r="E9" i="186"/>
  <c r="F9" i="186" s="1"/>
  <c r="E8" i="186"/>
  <c r="F8" i="186" s="1"/>
  <c r="E7" i="186"/>
  <c r="F7" i="186" s="1"/>
  <c r="F6" i="186"/>
  <c r="E6" i="186"/>
  <c r="F5" i="186"/>
  <c r="E5" i="186"/>
  <c r="E4" i="186"/>
  <c r="F4" i="186" s="1"/>
  <c r="H4" i="186" s="1"/>
  <c r="E28" i="185"/>
  <c r="F28" i="185" s="1"/>
  <c r="F27" i="185"/>
  <c r="E27" i="185"/>
  <c r="E26" i="185"/>
  <c r="F26" i="185" s="1"/>
  <c r="F25" i="185"/>
  <c r="E25" i="185"/>
  <c r="F24" i="185"/>
  <c r="E24" i="185"/>
  <c r="E23" i="185"/>
  <c r="F23" i="185" s="1"/>
  <c r="E22" i="185"/>
  <c r="F22" i="185" s="1"/>
  <c r="F21" i="185"/>
  <c r="E21" i="185"/>
  <c r="F20" i="185"/>
  <c r="E20" i="185"/>
  <c r="E19" i="185"/>
  <c r="F19" i="185" s="1"/>
  <c r="E18" i="185"/>
  <c r="F18" i="185" s="1"/>
  <c r="F17" i="185"/>
  <c r="E17" i="185"/>
  <c r="F16" i="185"/>
  <c r="E16" i="185"/>
  <c r="E15" i="185"/>
  <c r="F15" i="185" s="1"/>
  <c r="E14" i="185"/>
  <c r="F14" i="185" s="1"/>
  <c r="E13" i="185"/>
  <c r="F13" i="185" s="1"/>
  <c r="F12" i="185"/>
  <c r="E12" i="185"/>
  <c r="E11" i="185"/>
  <c r="F11" i="185" s="1"/>
  <c r="F10" i="185"/>
  <c r="E10" i="185"/>
  <c r="F9" i="185"/>
  <c r="E9" i="185"/>
  <c r="E8" i="185"/>
  <c r="F8" i="185" s="1"/>
  <c r="F7" i="185"/>
  <c r="E7" i="185"/>
  <c r="E6" i="185"/>
  <c r="F6" i="185" s="1"/>
  <c r="E5" i="185"/>
  <c r="F5" i="185" s="1"/>
  <c r="F4" i="185"/>
  <c r="H4" i="185" s="1"/>
  <c r="E4" i="185"/>
  <c r="E28" i="184"/>
  <c r="F28" i="184" s="1"/>
  <c r="E27" i="184"/>
  <c r="F27" i="184" s="1"/>
  <c r="E26" i="184"/>
  <c r="F26" i="184" s="1"/>
  <c r="E25" i="184"/>
  <c r="F25" i="184" s="1"/>
  <c r="E24" i="184"/>
  <c r="F24" i="184" s="1"/>
  <c r="F23" i="184"/>
  <c r="E23" i="184"/>
  <c r="E22" i="184"/>
  <c r="F22" i="184" s="1"/>
  <c r="F21" i="184"/>
  <c r="E21" i="184"/>
  <c r="E20" i="184"/>
  <c r="F20" i="184" s="1"/>
  <c r="F19" i="184"/>
  <c r="E19" i="184"/>
  <c r="E18" i="184"/>
  <c r="F18" i="184" s="1"/>
  <c r="F17" i="184"/>
  <c r="E17" i="184"/>
  <c r="E16" i="184"/>
  <c r="F16" i="184" s="1"/>
  <c r="F15" i="184"/>
  <c r="E15" i="184"/>
  <c r="E14" i="184"/>
  <c r="F14" i="184" s="1"/>
  <c r="E13" i="184"/>
  <c r="F13" i="184" s="1"/>
  <c r="E12" i="184"/>
  <c r="F12" i="184" s="1"/>
  <c r="E11" i="184"/>
  <c r="F11" i="184" s="1"/>
  <c r="E10" i="184"/>
  <c r="F10" i="184" s="1"/>
  <c r="E9" i="184"/>
  <c r="F9" i="184" s="1"/>
  <c r="E8" i="184"/>
  <c r="F8" i="184" s="1"/>
  <c r="E7" i="184"/>
  <c r="F7" i="184" s="1"/>
  <c r="E6" i="184"/>
  <c r="F6" i="184" s="1"/>
  <c r="F5" i="184"/>
  <c r="E5" i="184"/>
  <c r="E4" i="184"/>
  <c r="F4" i="184" s="1"/>
  <c r="H4" i="184" s="1"/>
  <c r="E28" i="183"/>
  <c r="F28" i="183" s="1"/>
  <c r="E27" i="183"/>
  <c r="F27" i="183" s="1"/>
  <c r="E26" i="183"/>
  <c r="F26" i="183" s="1"/>
  <c r="E25" i="183"/>
  <c r="F25" i="183" s="1"/>
  <c r="E24" i="183"/>
  <c r="F24" i="183" s="1"/>
  <c r="F23" i="183"/>
  <c r="E23" i="183"/>
  <c r="E22" i="183"/>
  <c r="F22" i="183" s="1"/>
  <c r="F21" i="183"/>
  <c r="E21" i="183"/>
  <c r="E20" i="183"/>
  <c r="F20" i="183" s="1"/>
  <c r="F19" i="183"/>
  <c r="E19" i="183"/>
  <c r="E18" i="183"/>
  <c r="F18" i="183" s="1"/>
  <c r="F17" i="183"/>
  <c r="E17" i="183"/>
  <c r="E16" i="183"/>
  <c r="F16" i="183" s="1"/>
  <c r="F15" i="183"/>
  <c r="E15" i="183"/>
  <c r="E14" i="183"/>
  <c r="F14" i="183" s="1"/>
  <c r="E13" i="183"/>
  <c r="F13" i="183" s="1"/>
  <c r="E12" i="183"/>
  <c r="F12" i="183" s="1"/>
  <c r="E11" i="183"/>
  <c r="F11" i="183" s="1"/>
  <c r="E10" i="183"/>
  <c r="F10" i="183" s="1"/>
  <c r="E9" i="183"/>
  <c r="F9" i="183" s="1"/>
  <c r="E8" i="183"/>
  <c r="F8" i="183" s="1"/>
  <c r="E7" i="183"/>
  <c r="F7" i="183" s="1"/>
  <c r="E6" i="183"/>
  <c r="F6" i="183" s="1"/>
  <c r="F5" i="183"/>
  <c r="E5" i="183"/>
  <c r="E4" i="183"/>
  <c r="F4" i="183" s="1"/>
  <c r="H4" i="183" s="1"/>
  <c r="E28" i="182"/>
  <c r="F28" i="182" s="1"/>
  <c r="F27" i="182"/>
  <c r="E27" i="182"/>
  <c r="E26" i="182"/>
  <c r="F26" i="182" s="1"/>
  <c r="E25" i="182"/>
  <c r="F25" i="182" s="1"/>
  <c r="E24" i="182"/>
  <c r="F24" i="182" s="1"/>
  <c r="E23" i="182"/>
  <c r="F23" i="182" s="1"/>
  <c r="E22" i="182"/>
  <c r="F22" i="182" s="1"/>
  <c r="F21" i="182"/>
  <c r="E21" i="182"/>
  <c r="E20" i="182"/>
  <c r="F20" i="182" s="1"/>
  <c r="E19" i="182"/>
  <c r="F19" i="182" s="1"/>
  <c r="E18" i="182"/>
  <c r="F18" i="182" s="1"/>
  <c r="F17" i="182"/>
  <c r="E17" i="182"/>
  <c r="E16" i="182"/>
  <c r="F16" i="182" s="1"/>
  <c r="E15" i="182"/>
  <c r="F15" i="182" s="1"/>
  <c r="E14" i="182"/>
  <c r="F14" i="182" s="1"/>
  <c r="E13" i="182"/>
  <c r="F13" i="182" s="1"/>
  <c r="F12" i="182"/>
  <c r="E12" i="182"/>
  <c r="E11" i="182"/>
  <c r="F11" i="182" s="1"/>
  <c r="E10" i="182"/>
  <c r="F10" i="182" s="1"/>
  <c r="E9" i="182"/>
  <c r="F9" i="182" s="1"/>
  <c r="E8" i="182"/>
  <c r="F8" i="182" s="1"/>
  <c r="E7" i="182"/>
  <c r="F7" i="182" s="1"/>
  <c r="E6" i="182"/>
  <c r="F6" i="182" s="1"/>
  <c r="E5" i="182"/>
  <c r="F5" i="182" s="1"/>
  <c r="E4" i="182"/>
  <c r="F4" i="182" s="1"/>
  <c r="H4" i="182" s="1"/>
  <c r="F28" i="181"/>
  <c r="E28" i="181"/>
  <c r="F27" i="181"/>
  <c r="E27" i="181"/>
  <c r="E26" i="181"/>
  <c r="F26" i="181" s="1"/>
  <c r="E25" i="181"/>
  <c r="F25" i="181" s="1"/>
  <c r="E24" i="181"/>
  <c r="F24" i="181" s="1"/>
  <c r="E23" i="181"/>
  <c r="F23" i="181" s="1"/>
  <c r="E22" i="181"/>
  <c r="F22" i="181" s="1"/>
  <c r="E21" i="181"/>
  <c r="F21" i="181" s="1"/>
  <c r="E20" i="181"/>
  <c r="F20" i="181" s="1"/>
  <c r="E19" i="181"/>
  <c r="F19" i="181" s="1"/>
  <c r="E18" i="181"/>
  <c r="F18" i="181" s="1"/>
  <c r="E17" i="181"/>
  <c r="F17" i="181" s="1"/>
  <c r="E16" i="181"/>
  <c r="F16" i="181" s="1"/>
  <c r="E15" i="181"/>
  <c r="F15" i="181" s="1"/>
  <c r="E14" i="181"/>
  <c r="F14" i="181" s="1"/>
  <c r="F13" i="181"/>
  <c r="E13" i="181"/>
  <c r="F12" i="181"/>
  <c r="E12" i="181"/>
  <c r="E11" i="181"/>
  <c r="F11" i="181" s="1"/>
  <c r="E10" i="181"/>
  <c r="F10" i="181" s="1"/>
  <c r="E9" i="181"/>
  <c r="F9" i="181" s="1"/>
  <c r="E8" i="181"/>
  <c r="F8" i="181" s="1"/>
  <c r="E7" i="181"/>
  <c r="F7" i="181" s="1"/>
  <c r="F6" i="181"/>
  <c r="E6" i="181"/>
  <c r="E5" i="181"/>
  <c r="F5" i="181" s="1"/>
  <c r="E4" i="181"/>
  <c r="F4" i="181" s="1"/>
  <c r="H4" i="181" s="1"/>
  <c r="E28" i="180"/>
  <c r="F28" i="180" s="1"/>
  <c r="E27" i="180"/>
  <c r="F27" i="180" s="1"/>
  <c r="F26" i="180"/>
  <c r="E26" i="180"/>
  <c r="E25" i="180"/>
  <c r="F25" i="180" s="1"/>
  <c r="F24" i="180"/>
  <c r="E24" i="180"/>
  <c r="E23" i="180"/>
  <c r="F23" i="180" s="1"/>
  <c r="E22" i="180"/>
  <c r="F22" i="180" s="1"/>
  <c r="F21" i="180"/>
  <c r="E21" i="180"/>
  <c r="F20" i="180"/>
  <c r="E20" i="180"/>
  <c r="E19" i="180"/>
  <c r="F19" i="180" s="1"/>
  <c r="E18" i="180"/>
  <c r="F18" i="180" s="1"/>
  <c r="F17" i="180"/>
  <c r="E17" i="180"/>
  <c r="F16" i="180"/>
  <c r="E16" i="180"/>
  <c r="E15" i="180"/>
  <c r="F15" i="180" s="1"/>
  <c r="E14" i="180"/>
  <c r="F14" i="180" s="1"/>
  <c r="E13" i="180"/>
  <c r="F13" i="180" s="1"/>
  <c r="E12" i="180"/>
  <c r="F12" i="180" s="1"/>
  <c r="F11" i="180"/>
  <c r="E11" i="180"/>
  <c r="E10" i="180"/>
  <c r="F10" i="180" s="1"/>
  <c r="F9" i="180"/>
  <c r="E9" i="180"/>
  <c r="F8" i="180"/>
  <c r="E8" i="180"/>
  <c r="E7" i="180"/>
  <c r="F7" i="180" s="1"/>
  <c r="E6" i="180"/>
  <c r="F6" i="180" s="1"/>
  <c r="E5" i="180"/>
  <c r="F5" i="180" s="1"/>
  <c r="E4" i="180"/>
  <c r="F4" i="180" s="1"/>
  <c r="H4" i="180" s="1"/>
  <c r="F28" i="179"/>
  <c r="E28" i="179"/>
  <c r="E27" i="179"/>
  <c r="F27" i="179" s="1"/>
  <c r="F26" i="179"/>
  <c r="E26" i="179"/>
  <c r="E25" i="179"/>
  <c r="F25" i="179" s="1"/>
  <c r="E24" i="179"/>
  <c r="F24" i="179" s="1"/>
  <c r="E23" i="179"/>
  <c r="F23" i="179" s="1"/>
  <c r="E22" i="179"/>
  <c r="F22" i="179" s="1"/>
  <c r="E21" i="179"/>
  <c r="F21" i="179" s="1"/>
  <c r="E20" i="179"/>
  <c r="F20" i="179" s="1"/>
  <c r="E19" i="179"/>
  <c r="F19" i="179" s="1"/>
  <c r="E18" i="179"/>
  <c r="F18" i="179" s="1"/>
  <c r="E17" i="179"/>
  <c r="F17" i="179" s="1"/>
  <c r="E16" i="179"/>
  <c r="F16" i="179" s="1"/>
  <c r="E15" i="179"/>
  <c r="F15" i="179" s="1"/>
  <c r="E14" i="179"/>
  <c r="F14" i="179" s="1"/>
  <c r="F13" i="179"/>
  <c r="E13" i="179"/>
  <c r="E12" i="179"/>
  <c r="F12" i="179" s="1"/>
  <c r="F11" i="179"/>
  <c r="E11" i="179"/>
  <c r="E10" i="179"/>
  <c r="F10" i="179" s="1"/>
  <c r="E9" i="179"/>
  <c r="F9" i="179" s="1"/>
  <c r="F8" i="179"/>
  <c r="E8" i="179"/>
  <c r="E7" i="179"/>
  <c r="F7" i="179" s="1"/>
  <c r="F6" i="179"/>
  <c r="E6" i="179"/>
  <c r="E5" i="179"/>
  <c r="F5" i="179" s="1"/>
  <c r="E4" i="179"/>
  <c r="F4" i="179" s="1"/>
  <c r="H4" i="179" s="1"/>
  <c r="E28" i="178" l="1"/>
  <c r="F28" i="178" s="1"/>
  <c r="E27" i="178"/>
  <c r="F27" i="178" s="1"/>
  <c r="F26" i="178"/>
  <c r="E26" i="178"/>
  <c r="F25" i="178"/>
  <c r="E25" i="178"/>
  <c r="E24" i="178"/>
  <c r="F24" i="178" s="1"/>
  <c r="E23" i="178"/>
  <c r="F23" i="178" s="1"/>
  <c r="E22" i="178"/>
  <c r="F22" i="178" s="1"/>
  <c r="F21" i="178"/>
  <c r="E21" i="178"/>
  <c r="E20" i="178"/>
  <c r="F20" i="178" s="1"/>
  <c r="E19" i="178"/>
  <c r="F19" i="178" s="1"/>
  <c r="E18" i="178"/>
  <c r="F18" i="178" s="1"/>
  <c r="F17" i="178"/>
  <c r="E17" i="178"/>
  <c r="E16" i="178"/>
  <c r="F16" i="178" s="1"/>
  <c r="E15" i="178"/>
  <c r="F15" i="178" s="1"/>
  <c r="E14" i="178"/>
  <c r="F14" i="178" s="1"/>
  <c r="E13" i="178"/>
  <c r="F13" i="178" s="1"/>
  <c r="E12" i="178"/>
  <c r="F12" i="178" s="1"/>
  <c r="F11" i="178"/>
  <c r="E11" i="178"/>
  <c r="F10" i="178"/>
  <c r="E10" i="178"/>
  <c r="E9" i="178"/>
  <c r="F9" i="178" s="1"/>
  <c r="F8" i="178"/>
  <c r="E8" i="178"/>
  <c r="F7" i="178"/>
  <c r="E7" i="178"/>
  <c r="E6" i="178"/>
  <c r="F6" i="178" s="1"/>
  <c r="E5" i="178"/>
  <c r="F5" i="178" s="1"/>
  <c r="F4" i="178"/>
  <c r="H4" i="178" s="1"/>
  <c r="E4" i="178"/>
  <c r="F28" i="177"/>
  <c r="E28" i="177"/>
  <c r="F27" i="177"/>
  <c r="E27" i="177"/>
  <c r="E26" i="177"/>
  <c r="F26" i="177" s="1"/>
  <c r="E25" i="177"/>
  <c r="F25" i="177" s="1"/>
  <c r="E24" i="177"/>
  <c r="F24" i="177" s="1"/>
  <c r="E23" i="177"/>
  <c r="F23" i="177" s="1"/>
  <c r="E22" i="177"/>
  <c r="F22" i="177" s="1"/>
  <c r="E21" i="177"/>
  <c r="F21" i="177" s="1"/>
  <c r="E20" i="177"/>
  <c r="F20" i="177" s="1"/>
  <c r="E19" i="177"/>
  <c r="F19" i="177" s="1"/>
  <c r="E18" i="177"/>
  <c r="F18" i="177" s="1"/>
  <c r="E17" i="177"/>
  <c r="F17" i="177" s="1"/>
  <c r="E16" i="177"/>
  <c r="F16" i="177" s="1"/>
  <c r="E15" i="177"/>
  <c r="F15" i="177" s="1"/>
  <c r="E14" i="177"/>
  <c r="F14" i="177" s="1"/>
  <c r="F13" i="177"/>
  <c r="E13" i="177"/>
  <c r="F12" i="177"/>
  <c r="E12" i="177"/>
  <c r="E11" i="177"/>
  <c r="F11" i="177" s="1"/>
  <c r="E10" i="177"/>
  <c r="F10" i="177" s="1"/>
  <c r="E9" i="177"/>
  <c r="F9" i="177" s="1"/>
  <c r="E8" i="177"/>
  <c r="F8" i="177" s="1"/>
  <c r="E7" i="177"/>
  <c r="F7" i="177" s="1"/>
  <c r="F6" i="177"/>
  <c r="E6" i="177"/>
  <c r="E5" i="177"/>
  <c r="F5" i="177" s="1"/>
  <c r="E4" i="177"/>
  <c r="F4" i="177" s="1"/>
  <c r="H4" i="177" s="1"/>
  <c r="E28" i="176"/>
  <c r="F28" i="176" s="1"/>
  <c r="E27" i="176"/>
  <c r="F27" i="176" s="1"/>
  <c r="E26" i="176"/>
  <c r="F26" i="176" s="1"/>
  <c r="E25" i="176"/>
  <c r="F25" i="176" s="1"/>
  <c r="F24" i="176"/>
  <c r="E24" i="176"/>
  <c r="F23" i="176"/>
  <c r="E23" i="176"/>
  <c r="F22" i="176"/>
  <c r="E22" i="176"/>
  <c r="F21" i="176"/>
  <c r="E21" i="176"/>
  <c r="F20" i="176"/>
  <c r="E20" i="176"/>
  <c r="F19" i="176"/>
  <c r="E19" i="176"/>
  <c r="F18" i="176"/>
  <c r="E18" i="176"/>
  <c r="F17" i="176"/>
  <c r="E17" i="176"/>
  <c r="F16" i="176"/>
  <c r="E16" i="176"/>
  <c r="F15" i="176"/>
  <c r="E15" i="176"/>
  <c r="F14" i="176"/>
  <c r="E14" i="176"/>
  <c r="E13" i="176"/>
  <c r="F13" i="176" s="1"/>
  <c r="E12" i="176"/>
  <c r="F12" i="176" s="1"/>
  <c r="E11" i="176"/>
  <c r="F11" i="176" s="1"/>
  <c r="E10" i="176"/>
  <c r="F10" i="176" s="1"/>
  <c r="F9" i="176"/>
  <c r="E9" i="176"/>
  <c r="E8" i="176"/>
  <c r="F8" i="176" s="1"/>
  <c r="E7" i="176"/>
  <c r="F7" i="176" s="1"/>
  <c r="E6" i="176"/>
  <c r="F6" i="176" s="1"/>
  <c r="E5" i="176"/>
  <c r="F5" i="176" s="1"/>
  <c r="E4" i="176"/>
  <c r="F4" i="176" s="1"/>
  <c r="H4" i="176" s="1"/>
  <c r="F28" i="167" l="1"/>
  <c r="E28" i="175"/>
  <c r="F28" i="175" s="1"/>
  <c r="F27" i="175"/>
  <c r="E27" i="175"/>
  <c r="E26" i="175"/>
  <c r="F26" i="175" s="1"/>
  <c r="E25" i="175"/>
  <c r="F25" i="175" s="1"/>
  <c r="E24" i="175"/>
  <c r="F24" i="175" s="1"/>
  <c r="F23" i="175"/>
  <c r="E23" i="175"/>
  <c r="F22" i="175"/>
  <c r="E22" i="175"/>
  <c r="F21" i="175"/>
  <c r="E21" i="175"/>
  <c r="E20" i="175"/>
  <c r="F20" i="175" s="1"/>
  <c r="F19" i="175"/>
  <c r="E19" i="175"/>
  <c r="F18" i="175"/>
  <c r="E18" i="175"/>
  <c r="F17" i="175"/>
  <c r="E17" i="175"/>
  <c r="E16" i="175"/>
  <c r="F16" i="175" s="1"/>
  <c r="F15" i="175"/>
  <c r="E15" i="175"/>
  <c r="F14" i="175"/>
  <c r="E14" i="175"/>
  <c r="E13" i="175"/>
  <c r="F13" i="175" s="1"/>
  <c r="F12" i="175"/>
  <c r="E12" i="175"/>
  <c r="E11" i="175"/>
  <c r="F11" i="175" s="1"/>
  <c r="E10" i="175"/>
  <c r="F10" i="175" s="1"/>
  <c r="E9" i="175"/>
  <c r="F9" i="175" s="1"/>
  <c r="E8" i="175"/>
  <c r="F8" i="175" s="1"/>
  <c r="E7" i="175"/>
  <c r="F7" i="175" s="1"/>
  <c r="E6" i="175"/>
  <c r="F6" i="175" s="1"/>
  <c r="F5" i="175"/>
  <c r="E5" i="175"/>
  <c r="E4" i="175"/>
  <c r="F4" i="175" s="1"/>
  <c r="H4" i="175" s="1"/>
  <c r="E28" i="174"/>
  <c r="F28" i="174" s="1"/>
  <c r="E27" i="174"/>
  <c r="F27" i="174" s="1"/>
  <c r="E26" i="174"/>
  <c r="F26" i="174" s="1"/>
  <c r="F25" i="174"/>
  <c r="E25" i="174"/>
  <c r="E24" i="174"/>
  <c r="F24" i="174" s="1"/>
  <c r="E23" i="174"/>
  <c r="F23" i="174" s="1"/>
  <c r="E22" i="174"/>
  <c r="F22" i="174" s="1"/>
  <c r="F21" i="174"/>
  <c r="E21" i="174"/>
  <c r="E20" i="174"/>
  <c r="F20" i="174" s="1"/>
  <c r="E19" i="174"/>
  <c r="F19" i="174" s="1"/>
  <c r="E18" i="174"/>
  <c r="F18" i="174" s="1"/>
  <c r="F17" i="174"/>
  <c r="E17" i="174"/>
  <c r="E16" i="174"/>
  <c r="F16" i="174" s="1"/>
  <c r="E15" i="174"/>
  <c r="F15" i="174" s="1"/>
  <c r="E14" i="174"/>
  <c r="F14" i="174" s="1"/>
  <c r="E13" i="174"/>
  <c r="F13" i="174" s="1"/>
  <c r="E12" i="174"/>
  <c r="F12" i="174" s="1"/>
  <c r="E11" i="174"/>
  <c r="F11" i="174" s="1"/>
  <c r="F10" i="174"/>
  <c r="E10" i="174"/>
  <c r="E9" i="174"/>
  <c r="F9" i="174" s="1"/>
  <c r="E8" i="174"/>
  <c r="F8" i="174" s="1"/>
  <c r="F7" i="174"/>
  <c r="E7" i="174"/>
  <c r="E6" i="174"/>
  <c r="F6" i="174" s="1"/>
  <c r="E5" i="174"/>
  <c r="F5" i="174" s="1"/>
  <c r="F4" i="174"/>
  <c r="H4" i="174" s="1"/>
  <c r="E4" i="174"/>
  <c r="E28" i="173"/>
  <c r="F28" i="173" s="1"/>
  <c r="F27" i="173"/>
  <c r="E27" i="173"/>
  <c r="E26" i="173"/>
  <c r="F26" i="173" s="1"/>
  <c r="E25" i="173"/>
  <c r="F25" i="173" s="1"/>
  <c r="E24" i="173"/>
  <c r="F24" i="173" s="1"/>
  <c r="F23" i="173"/>
  <c r="E23" i="173"/>
  <c r="E22" i="173"/>
  <c r="F22" i="173" s="1"/>
  <c r="E21" i="173"/>
  <c r="F21" i="173" s="1"/>
  <c r="E20" i="173"/>
  <c r="F20" i="173" s="1"/>
  <c r="F19" i="173"/>
  <c r="E19" i="173"/>
  <c r="E18" i="173"/>
  <c r="F18" i="173" s="1"/>
  <c r="E17" i="173"/>
  <c r="F17" i="173" s="1"/>
  <c r="E16" i="173"/>
  <c r="F16" i="173" s="1"/>
  <c r="F15" i="173"/>
  <c r="E15" i="173"/>
  <c r="E14" i="173"/>
  <c r="F14" i="173" s="1"/>
  <c r="E13" i="173"/>
  <c r="F13" i="173" s="1"/>
  <c r="F12" i="173"/>
  <c r="E12" i="173"/>
  <c r="E11" i="173"/>
  <c r="F11" i="173" s="1"/>
  <c r="E10" i="173"/>
  <c r="F10" i="173" s="1"/>
  <c r="E9" i="173"/>
  <c r="F9" i="173" s="1"/>
  <c r="E8" i="173"/>
  <c r="F8" i="173" s="1"/>
  <c r="E7" i="173"/>
  <c r="F7" i="173" s="1"/>
  <c r="E6" i="173"/>
  <c r="F6" i="173" s="1"/>
  <c r="F5" i="173"/>
  <c r="E5" i="173"/>
  <c r="E4" i="173"/>
  <c r="F4" i="173" s="1"/>
  <c r="H4" i="173" s="1"/>
  <c r="E28" i="171"/>
  <c r="F28" i="171" s="1"/>
  <c r="E27" i="171"/>
  <c r="F27" i="171" s="1"/>
  <c r="F26" i="171"/>
  <c r="E26" i="171"/>
  <c r="E25" i="171"/>
  <c r="F25" i="171" s="1"/>
  <c r="F24" i="171"/>
  <c r="E24" i="171"/>
  <c r="E23" i="171"/>
  <c r="F23" i="171" s="1"/>
  <c r="F22" i="171"/>
  <c r="E22" i="171"/>
  <c r="F21" i="171"/>
  <c r="E21" i="171"/>
  <c r="F20" i="171"/>
  <c r="E20" i="171"/>
  <c r="E19" i="171"/>
  <c r="F19" i="171" s="1"/>
  <c r="F18" i="171"/>
  <c r="E18" i="171"/>
  <c r="F17" i="171"/>
  <c r="E17" i="171"/>
  <c r="F16" i="171"/>
  <c r="E16" i="171"/>
  <c r="E15" i="171"/>
  <c r="F15" i="171" s="1"/>
  <c r="F14" i="171"/>
  <c r="E14" i="171"/>
  <c r="E13" i="171"/>
  <c r="F13" i="171" s="1"/>
  <c r="E12" i="171"/>
  <c r="F12" i="171" s="1"/>
  <c r="F11" i="171"/>
  <c r="E11" i="171"/>
  <c r="E10" i="171"/>
  <c r="F10" i="171" s="1"/>
  <c r="F9" i="171"/>
  <c r="E9" i="171"/>
  <c r="F8" i="171"/>
  <c r="E8" i="171"/>
  <c r="E7" i="171"/>
  <c r="F7" i="171" s="1"/>
  <c r="E6" i="171"/>
  <c r="F6" i="171" s="1"/>
  <c r="E5" i="171"/>
  <c r="F5" i="171" s="1"/>
  <c r="E4" i="171"/>
  <c r="F4" i="171" s="1"/>
  <c r="H4" i="171" s="1"/>
  <c r="F28" i="170"/>
  <c r="E28" i="170"/>
  <c r="E27" i="170"/>
  <c r="F27" i="170" s="1"/>
  <c r="F26" i="170"/>
  <c r="E26" i="170"/>
  <c r="E25" i="170"/>
  <c r="F25" i="170" s="1"/>
  <c r="F24" i="170"/>
  <c r="E24" i="170"/>
  <c r="E23" i="170"/>
  <c r="F23" i="170" s="1"/>
  <c r="F22" i="170"/>
  <c r="E22" i="170"/>
  <c r="E21" i="170"/>
  <c r="F21" i="170" s="1"/>
  <c r="F20" i="170"/>
  <c r="E20" i="170"/>
  <c r="E19" i="170"/>
  <c r="F19" i="170" s="1"/>
  <c r="F18" i="170"/>
  <c r="E18" i="170"/>
  <c r="E17" i="170"/>
  <c r="F17" i="170" s="1"/>
  <c r="F16" i="170"/>
  <c r="E16" i="170"/>
  <c r="E15" i="170"/>
  <c r="F15" i="170" s="1"/>
  <c r="F14" i="170"/>
  <c r="E14" i="170"/>
  <c r="F13" i="170"/>
  <c r="E13" i="170"/>
  <c r="E12" i="170"/>
  <c r="F12" i="170" s="1"/>
  <c r="F11" i="170"/>
  <c r="E11" i="170"/>
  <c r="E10" i="170"/>
  <c r="F10" i="170" s="1"/>
  <c r="F9" i="170"/>
  <c r="E9" i="170"/>
  <c r="F8" i="170"/>
  <c r="E8" i="170"/>
  <c r="E7" i="170"/>
  <c r="F7" i="170" s="1"/>
  <c r="F6" i="170"/>
  <c r="E6" i="170"/>
  <c r="E5" i="170"/>
  <c r="F5" i="170" s="1"/>
  <c r="E4" i="170"/>
  <c r="F4" i="170" s="1"/>
  <c r="H4" i="170" s="1"/>
  <c r="E28" i="169"/>
  <c r="F28" i="169" s="1"/>
  <c r="E27" i="169"/>
  <c r="F27" i="169" s="1"/>
  <c r="E26" i="169"/>
  <c r="F26" i="169" s="1"/>
  <c r="E25" i="169"/>
  <c r="F25" i="169" s="1"/>
  <c r="F24" i="169"/>
  <c r="E24" i="169"/>
  <c r="E23" i="169"/>
  <c r="F23" i="169" s="1"/>
  <c r="F22" i="169"/>
  <c r="E22" i="169"/>
  <c r="F21" i="169"/>
  <c r="E21" i="169"/>
  <c r="F20" i="169"/>
  <c r="E20" i="169"/>
  <c r="E19" i="169"/>
  <c r="F19" i="169" s="1"/>
  <c r="F18" i="169"/>
  <c r="E18" i="169"/>
  <c r="F17" i="169"/>
  <c r="E17" i="169"/>
  <c r="F16" i="169"/>
  <c r="E16" i="169"/>
  <c r="E15" i="169"/>
  <c r="F15" i="169" s="1"/>
  <c r="F14" i="169"/>
  <c r="E14" i="169"/>
  <c r="E13" i="169"/>
  <c r="F13" i="169" s="1"/>
  <c r="E12" i="169"/>
  <c r="F12" i="169" s="1"/>
  <c r="E11" i="169"/>
  <c r="F11" i="169" s="1"/>
  <c r="E10" i="169"/>
  <c r="F10" i="169" s="1"/>
  <c r="F9" i="169"/>
  <c r="E9" i="169"/>
  <c r="E8" i="169"/>
  <c r="F8" i="169" s="1"/>
  <c r="E7" i="169"/>
  <c r="F7" i="169" s="1"/>
  <c r="E6" i="169"/>
  <c r="F6" i="169" s="1"/>
  <c r="E5" i="169"/>
  <c r="F5" i="169" s="1"/>
  <c r="E4" i="169"/>
  <c r="F4" i="169" s="1"/>
  <c r="H4" i="169" s="1"/>
  <c r="E28" i="168"/>
  <c r="F28" i="168" s="1"/>
  <c r="E27" i="168"/>
  <c r="F27" i="168" s="1"/>
  <c r="E26" i="168"/>
  <c r="F26" i="168" s="1"/>
  <c r="E25" i="168"/>
  <c r="F25" i="168" s="1"/>
  <c r="E24" i="168"/>
  <c r="F24" i="168" s="1"/>
  <c r="F23" i="168"/>
  <c r="E23" i="168"/>
  <c r="E22" i="168"/>
  <c r="F22" i="168" s="1"/>
  <c r="F21" i="168"/>
  <c r="E21" i="168"/>
  <c r="E20" i="168"/>
  <c r="F20" i="168" s="1"/>
  <c r="F19" i="168"/>
  <c r="E19" i="168"/>
  <c r="E18" i="168"/>
  <c r="F18" i="168" s="1"/>
  <c r="F17" i="168"/>
  <c r="E17" i="168"/>
  <c r="E16" i="168"/>
  <c r="F16" i="168" s="1"/>
  <c r="F15" i="168"/>
  <c r="E15" i="168"/>
  <c r="E14" i="168"/>
  <c r="F14" i="168" s="1"/>
  <c r="E13" i="168"/>
  <c r="F13" i="168" s="1"/>
  <c r="E12" i="168"/>
  <c r="F12" i="168" s="1"/>
  <c r="E11" i="168"/>
  <c r="F11" i="168" s="1"/>
  <c r="E10" i="168"/>
  <c r="F10" i="168" s="1"/>
  <c r="E9" i="168"/>
  <c r="F9" i="168" s="1"/>
  <c r="E8" i="168"/>
  <c r="F8" i="168" s="1"/>
  <c r="E7" i="168"/>
  <c r="F7" i="168" s="1"/>
  <c r="E6" i="168"/>
  <c r="F6" i="168" s="1"/>
  <c r="F5" i="168"/>
  <c r="E5" i="168"/>
  <c r="E4" i="168"/>
  <c r="F4" i="168" s="1"/>
  <c r="H4" i="168" s="1"/>
  <c r="E28" i="167"/>
  <c r="E27" i="167"/>
  <c r="F27" i="167" s="1"/>
  <c r="F26" i="167"/>
  <c r="E26" i="167"/>
  <c r="E25" i="167"/>
  <c r="F25" i="167" s="1"/>
  <c r="E24" i="167"/>
  <c r="F24" i="167" s="1"/>
  <c r="E23" i="167"/>
  <c r="F23" i="167" s="1"/>
  <c r="F22" i="167"/>
  <c r="E22" i="167"/>
  <c r="F21" i="167"/>
  <c r="E21" i="167"/>
  <c r="E20" i="167"/>
  <c r="F20" i="167" s="1"/>
  <c r="E19" i="167"/>
  <c r="F19" i="167" s="1"/>
  <c r="F18" i="167"/>
  <c r="E18" i="167"/>
  <c r="F17" i="167"/>
  <c r="E17" i="167"/>
  <c r="E16" i="167"/>
  <c r="F16" i="167" s="1"/>
  <c r="E15" i="167"/>
  <c r="F15" i="167" s="1"/>
  <c r="F14" i="167"/>
  <c r="E14" i="167"/>
  <c r="E13" i="167"/>
  <c r="F13" i="167" s="1"/>
  <c r="F12" i="167"/>
  <c r="E12" i="167"/>
  <c r="F11" i="167"/>
  <c r="E11" i="167"/>
  <c r="E10" i="167"/>
  <c r="F10" i="167" s="1"/>
  <c r="E9" i="167"/>
  <c r="F9" i="167" s="1"/>
  <c r="F8" i="167"/>
  <c r="E8" i="167"/>
  <c r="E7" i="167"/>
  <c r="F7" i="167" s="1"/>
  <c r="E6" i="167"/>
  <c r="F6" i="167" s="1"/>
  <c r="E5" i="167"/>
  <c r="F5" i="167" s="1"/>
  <c r="E4" i="167"/>
  <c r="F4" i="167" s="1"/>
  <c r="H4" i="167" s="1"/>
  <c r="E28" i="166"/>
  <c r="F28" i="166" s="1"/>
  <c r="E27" i="166"/>
  <c r="F27" i="166" s="1"/>
  <c r="E26" i="166"/>
  <c r="F26" i="166" s="1"/>
  <c r="E25" i="166"/>
  <c r="F25" i="166" s="1"/>
  <c r="E24" i="166"/>
  <c r="F24" i="166" s="1"/>
  <c r="E23" i="166"/>
  <c r="F23" i="166" s="1"/>
  <c r="E22" i="166"/>
  <c r="F22" i="166" s="1"/>
  <c r="F21" i="166"/>
  <c r="E21" i="166"/>
  <c r="E20" i="166"/>
  <c r="F20" i="166" s="1"/>
  <c r="E19" i="166"/>
  <c r="F19" i="166" s="1"/>
  <c r="E18" i="166"/>
  <c r="F18" i="166" s="1"/>
  <c r="F17" i="166"/>
  <c r="E17" i="166"/>
  <c r="E16" i="166"/>
  <c r="F16" i="166" s="1"/>
  <c r="E15" i="166"/>
  <c r="F15" i="166" s="1"/>
  <c r="E14" i="166"/>
  <c r="F14" i="166" s="1"/>
  <c r="E13" i="166"/>
  <c r="F13" i="166" s="1"/>
  <c r="E12" i="166"/>
  <c r="F12" i="166" s="1"/>
  <c r="E11" i="166"/>
  <c r="F11" i="166" s="1"/>
  <c r="E10" i="166"/>
  <c r="F10" i="166" s="1"/>
  <c r="E9" i="166"/>
  <c r="F9" i="166" s="1"/>
  <c r="E8" i="166"/>
  <c r="F8" i="166" s="1"/>
  <c r="E7" i="166"/>
  <c r="F7" i="166" s="1"/>
  <c r="E6" i="166"/>
  <c r="F6" i="166" s="1"/>
  <c r="E5" i="166"/>
  <c r="F5" i="166" s="1"/>
  <c r="E4" i="166"/>
  <c r="F4" i="166" s="1"/>
  <c r="H4" i="166" s="1"/>
  <c r="E28" i="165"/>
  <c r="F28" i="165" s="1"/>
  <c r="F27" i="165"/>
  <c r="E27" i="165"/>
  <c r="E26" i="165"/>
  <c r="F26" i="165" s="1"/>
  <c r="F25" i="165"/>
  <c r="E25" i="165"/>
  <c r="E24" i="165"/>
  <c r="F24" i="165" s="1"/>
  <c r="E23" i="165"/>
  <c r="F23" i="165" s="1"/>
  <c r="E22" i="165"/>
  <c r="F22" i="165" s="1"/>
  <c r="F21" i="165"/>
  <c r="E21" i="165"/>
  <c r="E20" i="165"/>
  <c r="F20" i="165" s="1"/>
  <c r="E19" i="165"/>
  <c r="F19" i="165" s="1"/>
  <c r="E18" i="165"/>
  <c r="F18" i="165" s="1"/>
  <c r="F17" i="165"/>
  <c r="E17" i="165"/>
  <c r="E16" i="165"/>
  <c r="F16" i="165" s="1"/>
  <c r="E15" i="165"/>
  <c r="F15" i="165" s="1"/>
  <c r="E14" i="165"/>
  <c r="F14" i="165" s="1"/>
  <c r="E13" i="165"/>
  <c r="F13" i="165" s="1"/>
  <c r="F12" i="165"/>
  <c r="E12" i="165"/>
  <c r="E11" i="165"/>
  <c r="F11" i="165" s="1"/>
  <c r="F10" i="165"/>
  <c r="E10" i="165"/>
  <c r="E9" i="165"/>
  <c r="F9" i="165" s="1"/>
  <c r="E8" i="165"/>
  <c r="F8" i="165" s="1"/>
  <c r="F7" i="165"/>
  <c r="E7" i="165"/>
  <c r="E6" i="165"/>
  <c r="F6" i="165" s="1"/>
  <c r="E5" i="165"/>
  <c r="F5" i="165" s="1"/>
  <c r="F4" i="165"/>
  <c r="H4" i="165" s="1"/>
  <c r="E4" i="165"/>
  <c r="F28" i="164"/>
  <c r="E28" i="164"/>
  <c r="E27" i="164"/>
  <c r="F27" i="164" s="1"/>
  <c r="F26" i="164"/>
  <c r="E26" i="164"/>
  <c r="E25" i="164"/>
  <c r="F25" i="164" s="1"/>
  <c r="E24" i="164"/>
  <c r="F24" i="164" s="1"/>
  <c r="E23" i="164"/>
  <c r="F23" i="164" s="1"/>
  <c r="E22" i="164"/>
  <c r="F22" i="164" s="1"/>
  <c r="E21" i="164"/>
  <c r="F21" i="164" s="1"/>
  <c r="E20" i="164"/>
  <c r="F20" i="164" s="1"/>
  <c r="E19" i="164"/>
  <c r="F19" i="164" s="1"/>
  <c r="E18" i="164"/>
  <c r="F18" i="164" s="1"/>
  <c r="E17" i="164"/>
  <c r="F17" i="164" s="1"/>
  <c r="E16" i="164"/>
  <c r="F16" i="164" s="1"/>
  <c r="E15" i="164"/>
  <c r="F15" i="164" s="1"/>
  <c r="E14" i="164"/>
  <c r="F14" i="164" s="1"/>
  <c r="F13" i="164"/>
  <c r="E13" i="164"/>
  <c r="E12" i="164"/>
  <c r="F12" i="164" s="1"/>
  <c r="F11" i="164"/>
  <c r="E11" i="164"/>
  <c r="E10" i="164"/>
  <c r="F10" i="164" s="1"/>
  <c r="E9" i="164"/>
  <c r="F9" i="164" s="1"/>
  <c r="F8" i="164"/>
  <c r="E8" i="164"/>
  <c r="E7" i="164"/>
  <c r="F7" i="164" s="1"/>
  <c r="F6" i="164"/>
  <c r="E6" i="164"/>
  <c r="E5" i="164"/>
  <c r="F5" i="164" s="1"/>
  <c r="E4" i="164"/>
  <c r="F4" i="164" s="1"/>
  <c r="H4" i="164" s="1"/>
  <c r="E28" i="163"/>
  <c r="F28" i="163" s="1"/>
  <c r="E27" i="163"/>
  <c r="F27" i="163" s="1"/>
  <c r="E26" i="163"/>
  <c r="F26" i="163" s="1"/>
  <c r="E25" i="163"/>
  <c r="F25" i="163" s="1"/>
  <c r="F24" i="163"/>
  <c r="E24" i="163"/>
  <c r="E23" i="163"/>
  <c r="F23" i="163" s="1"/>
  <c r="E22" i="163"/>
  <c r="F22" i="163" s="1"/>
  <c r="F21" i="163"/>
  <c r="E21" i="163"/>
  <c r="F20" i="163"/>
  <c r="E20" i="163"/>
  <c r="E19" i="163"/>
  <c r="F19" i="163" s="1"/>
  <c r="E18" i="163"/>
  <c r="F18" i="163" s="1"/>
  <c r="F17" i="163"/>
  <c r="E17" i="163"/>
  <c r="F16" i="163"/>
  <c r="E16" i="163"/>
  <c r="E15" i="163"/>
  <c r="F15" i="163" s="1"/>
  <c r="E14" i="163"/>
  <c r="F14" i="163" s="1"/>
  <c r="E13" i="163"/>
  <c r="F13" i="163" s="1"/>
  <c r="E12" i="163"/>
  <c r="F12" i="163" s="1"/>
  <c r="E11" i="163"/>
  <c r="F11" i="163" s="1"/>
  <c r="E10" i="163"/>
  <c r="F10" i="163" s="1"/>
  <c r="F9" i="163"/>
  <c r="E9" i="163"/>
  <c r="E8" i="163"/>
  <c r="F8" i="163" s="1"/>
  <c r="E7" i="163"/>
  <c r="F7" i="163" s="1"/>
  <c r="E6" i="163"/>
  <c r="F6" i="163" s="1"/>
  <c r="E5" i="163"/>
  <c r="F5" i="163" s="1"/>
  <c r="E4" i="163"/>
  <c r="F4" i="163" s="1"/>
  <c r="H4" i="163" s="1"/>
  <c r="F28" i="162" l="1"/>
  <c r="E28" i="162"/>
  <c r="E27" i="162"/>
  <c r="F27" i="162" s="1"/>
  <c r="E26" i="162"/>
  <c r="F26" i="162" s="1"/>
  <c r="E25" i="162"/>
  <c r="F25" i="162" s="1"/>
  <c r="F24" i="162"/>
  <c r="E24" i="162"/>
  <c r="E23" i="162"/>
  <c r="F23" i="162" s="1"/>
  <c r="E22" i="162"/>
  <c r="F22" i="162" s="1"/>
  <c r="F21" i="162"/>
  <c r="E21" i="162"/>
  <c r="F20" i="162"/>
  <c r="E20" i="162"/>
  <c r="E19" i="162"/>
  <c r="F19" i="162" s="1"/>
  <c r="E18" i="162"/>
  <c r="F18" i="162" s="1"/>
  <c r="F17" i="162"/>
  <c r="E17" i="162"/>
  <c r="F16" i="162"/>
  <c r="E16" i="162"/>
  <c r="E15" i="162"/>
  <c r="F15" i="162" s="1"/>
  <c r="E14" i="162"/>
  <c r="F14" i="162" s="1"/>
  <c r="F13" i="162"/>
  <c r="E13" i="162"/>
  <c r="E12" i="162"/>
  <c r="F12" i="162" s="1"/>
  <c r="E11" i="162"/>
  <c r="F11" i="162" s="1"/>
  <c r="E10" i="162"/>
  <c r="F10" i="162" s="1"/>
  <c r="F9" i="162"/>
  <c r="E9" i="162"/>
  <c r="E8" i="162"/>
  <c r="F8" i="162" s="1"/>
  <c r="E7" i="162"/>
  <c r="F7" i="162" s="1"/>
  <c r="F6" i="162"/>
  <c r="E6" i="162"/>
  <c r="E5" i="162"/>
  <c r="F5" i="162" s="1"/>
  <c r="E4" i="162"/>
  <c r="F4" i="162" s="1"/>
  <c r="H4" i="162" s="1"/>
  <c r="F28" i="161" l="1"/>
  <c r="E28" i="161"/>
  <c r="F27" i="161"/>
  <c r="E27" i="161"/>
  <c r="F26" i="161"/>
  <c r="E26" i="161"/>
  <c r="E25" i="161"/>
  <c r="F25" i="161" s="1"/>
  <c r="E24" i="161"/>
  <c r="F24" i="161" s="1"/>
  <c r="E23" i="161"/>
  <c r="F23" i="161" s="1"/>
  <c r="F22" i="161"/>
  <c r="E22" i="161"/>
  <c r="E21" i="161"/>
  <c r="F21" i="161" s="1"/>
  <c r="E20" i="161"/>
  <c r="F20" i="161" s="1"/>
  <c r="E19" i="161"/>
  <c r="F19" i="161" s="1"/>
  <c r="F18" i="161"/>
  <c r="E18" i="161"/>
  <c r="E17" i="161"/>
  <c r="F17" i="161" s="1"/>
  <c r="E16" i="161"/>
  <c r="F16" i="161" s="1"/>
  <c r="E15" i="161"/>
  <c r="F15" i="161" s="1"/>
  <c r="F14" i="161"/>
  <c r="E14" i="161"/>
  <c r="F13" i="161"/>
  <c r="E13" i="161"/>
  <c r="F12" i="161"/>
  <c r="E12" i="161"/>
  <c r="F11" i="161"/>
  <c r="E11" i="161"/>
  <c r="E10" i="161"/>
  <c r="F10" i="161" s="1"/>
  <c r="E9" i="161"/>
  <c r="F9" i="161" s="1"/>
  <c r="F8" i="161"/>
  <c r="E8" i="161"/>
  <c r="E7" i="161"/>
  <c r="F7" i="161" s="1"/>
  <c r="F6" i="161"/>
  <c r="E6" i="161"/>
  <c r="E5" i="161"/>
  <c r="F5" i="161" s="1"/>
  <c r="E4" i="161"/>
  <c r="F4" i="161" s="1"/>
  <c r="H4" i="161" s="1"/>
  <c r="E28" i="160"/>
  <c r="F28" i="160" s="1"/>
  <c r="E27" i="160"/>
  <c r="F27" i="160" s="1"/>
  <c r="E26" i="160"/>
  <c r="F26" i="160" s="1"/>
  <c r="E25" i="160"/>
  <c r="F25" i="160" s="1"/>
  <c r="E24" i="160"/>
  <c r="F24" i="160" s="1"/>
  <c r="F23" i="160"/>
  <c r="E23" i="160"/>
  <c r="E22" i="160"/>
  <c r="F22" i="160" s="1"/>
  <c r="F21" i="160"/>
  <c r="E21" i="160"/>
  <c r="E20" i="160"/>
  <c r="F20" i="160" s="1"/>
  <c r="F19" i="160"/>
  <c r="E19" i="160"/>
  <c r="E18" i="160"/>
  <c r="F18" i="160" s="1"/>
  <c r="F17" i="160"/>
  <c r="E17" i="160"/>
  <c r="E16" i="160"/>
  <c r="F16" i="160" s="1"/>
  <c r="F15" i="160"/>
  <c r="E15" i="160"/>
  <c r="E14" i="160"/>
  <c r="F14" i="160" s="1"/>
  <c r="E13" i="160"/>
  <c r="F13" i="160" s="1"/>
  <c r="E12" i="160"/>
  <c r="F12" i="160" s="1"/>
  <c r="E11" i="160"/>
  <c r="F11" i="160" s="1"/>
  <c r="E10" i="160"/>
  <c r="F10" i="160" s="1"/>
  <c r="E9" i="160"/>
  <c r="F9" i="160" s="1"/>
  <c r="E8" i="160"/>
  <c r="F8" i="160" s="1"/>
  <c r="E7" i="160"/>
  <c r="F7" i="160" s="1"/>
  <c r="E6" i="160"/>
  <c r="F6" i="160" s="1"/>
  <c r="F5" i="160"/>
  <c r="E5" i="160"/>
  <c r="E4" i="160"/>
  <c r="F4" i="160" s="1"/>
  <c r="H4" i="160" s="1"/>
  <c r="F28" i="159"/>
  <c r="E28" i="159"/>
  <c r="F27" i="159"/>
  <c r="E27" i="159"/>
  <c r="E26" i="159"/>
  <c r="F26" i="159" s="1"/>
  <c r="E25" i="159"/>
  <c r="F25" i="159" s="1"/>
  <c r="E24" i="159"/>
  <c r="F24" i="159" s="1"/>
  <c r="E23" i="159"/>
  <c r="F23" i="159" s="1"/>
  <c r="E22" i="159"/>
  <c r="F22" i="159" s="1"/>
  <c r="E21" i="159"/>
  <c r="F21" i="159" s="1"/>
  <c r="E20" i="159"/>
  <c r="F20" i="159" s="1"/>
  <c r="E19" i="159"/>
  <c r="F19" i="159" s="1"/>
  <c r="E18" i="159"/>
  <c r="F18" i="159" s="1"/>
  <c r="E17" i="159"/>
  <c r="F17" i="159" s="1"/>
  <c r="E16" i="159"/>
  <c r="F16" i="159" s="1"/>
  <c r="E15" i="159"/>
  <c r="F15" i="159" s="1"/>
  <c r="E14" i="159"/>
  <c r="F14" i="159" s="1"/>
  <c r="F13" i="159"/>
  <c r="E13" i="159"/>
  <c r="F12" i="159"/>
  <c r="E12" i="159"/>
  <c r="E11" i="159"/>
  <c r="F11" i="159" s="1"/>
  <c r="E10" i="159"/>
  <c r="F10" i="159" s="1"/>
  <c r="E9" i="159"/>
  <c r="F9" i="159" s="1"/>
  <c r="E8" i="159"/>
  <c r="F8" i="159" s="1"/>
  <c r="E7" i="159"/>
  <c r="F7" i="159" s="1"/>
  <c r="F6" i="159"/>
  <c r="E6" i="159"/>
  <c r="E5" i="159"/>
  <c r="F5" i="159" s="1"/>
  <c r="F4" i="159"/>
  <c r="H4" i="159" s="1"/>
  <c r="E4" i="159"/>
  <c r="E28" i="158" l="1"/>
  <c r="F28" i="158" s="1"/>
  <c r="E27" i="158"/>
  <c r="F27" i="158" s="1"/>
  <c r="E26" i="158"/>
  <c r="F26" i="158" s="1"/>
  <c r="E25" i="158"/>
  <c r="F25" i="158" s="1"/>
  <c r="E24" i="158"/>
  <c r="F24" i="158" s="1"/>
  <c r="F23" i="158"/>
  <c r="E23" i="158"/>
  <c r="E22" i="158"/>
  <c r="F22" i="158" s="1"/>
  <c r="F21" i="158"/>
  <c r="E21" i="158"/>
  <c r="E20" i="158"/>
  <c r="F20" i="158" s="1"/>
  <c r="F19" i="158"/>
  <c r="E19" i="158"/>
  <c r="E18" i="158"/>
  <c r="F18" i="158" s="1"/>
  <c r="F17" i="158"/>
  <c r="E17" i="158"/>
  <c r="E16" i="158"/>
  <c r="F16" i="158" s="1"/>
  <c r="F15" i="158"/>
  <c r="E15" i="158"/>
  <c r="E14" i="158"/>
  <c r="F14" i="158" s="1"/>
  <c r="E13" i="158"/>
  <c r="F13" i="158" s="1"/>
  <c r="E12" i="158"/>
  <c r="F12" i="158" s="1"/>
  <c r="E11" i="158"/>
  <c r="F11" i="158" s="1"/>
  <c r="E10" i="158"/>
  <c r="F10" i="158" s="1"/>
  <c r="E9" i="158"/>
  <c r="F9" i="158" s="1"/>
  <c r="E8" i="158"/>
  <c r="F8" i="158" s="1"/>
  <c r="E7" i="158"/>
  <c r="F7" i="158" s="1"/>
  <c r="E6" i="158"/>
  <c r="F6" i="158" s="1"/>
  <c r="F5" i="158"/>
  <c r="E5" i="158"/>
  <c r="E4" i="158"/>
  <c r="F4" i="158" s="1"/>
  <c r="H4" i="158" s="1"/>
  <c r="E28" i="157"/>
  <c r="F28" i="157" s="1"/>
  <c r="F27" i="157"/>
  <c r="E27" i="157"/>
  <c r="E26" i="157"/>
  <c r="F26" i="157" s="1"/>
  <c r="F25" i="157"/>
  <c r="E25" i="157"/>
  <c r="E24" i="157"/>
  <c r="F24" i="157" s="1"/>
  <c r="E23" i="157"/>
  <c r="F23" i="157" s="1"/>
  <c r="E22" i="157"/>
  <c r="F22" i="157" s="1"/>
  <c r="F21" i="157"/>
  <c r="E21" i="157"/>
  <c r="E20" i="157"/>
  <c r="F20" i="157" s="1"/>
  <c r="E19" i="157"/>
  <c r="F19" i="157" s="1"/>
  <c r="E18" i="157"/>
  <c r="F18" i="157" s="1"/>
  <c r="F17" i="157"/>
  <c r="E17" i="157"/>
  <c r="E16" i="157"/>
  <c r="F16" i="157" s="1"/>
  <c r="E15" i="157"/>
  <c r="F15" i="157" s="1"/>
  <c r="E14" i="157"/>
  <c r="F14" i="157" s="1"/>
  <c r="E13" i="157"/>
  <c r="F13" i="157" s="1"/>
  <c r="F12" i="157"/>
  <c r="E12" i="157"/>
  <c r="E11" i="157"/>
  <c r="F11" i="157" s="1"/>
  <c r="F10" i="157"/>
  <c r="E10" i="157"/>
  <c r="E9" i="157"/>
  <c r="F9" i="157" s="1"/>
  <c r="E8" i="157"/>
  <c r="F8" i="157" s="1"/>
  <c r="F7" i="157"/>
  <c r="E7" i="157"/>
  <c r="E6" i="157"/>
  <c r="F6" i="157" s="1"/>
  <c r="E5" i="157"/>
  <c r="F5" i="157" s="1"/>
  <c r="F4" i="157"/>
  <c r="H4" i="157" s="1"/>
  <c r="E4" i="157"/>
  <c r="E28" i="156"/>
  <c r="F28" i="156" s="1"/>
  <c r="E27" i="156"/>
  <c r="F27" i="156" s="1"/>
  <c r="F26" i="156"/>
  <c r="E26" i="156"/>
  <c r="F25" i="156"/>
  <c r="E25" i="156"/>
  <c r="F24" i="156"/>
  <c r="E24" i="156"/>
  <c r="E23" i="156"/>
  <c r="F23" i="156" s="1"/>
  <c r="E22" i="156"/>
  <c r="F22" i="156" s="1"/>
  <c r="F21" i="156"/>
  <c r="E21" i="156"/>
  <c r="F20" i="156"/>
  <c r="E20" i="156"/>
  <c r="E19" i="156"/>
  <c r="F19" i="156" s="1"/>
  <c r="E18" i="156"/>
  <c r="F18" i="156" s="1"/>
  <c r="F17" i="156"/>
  <c r="E17" i="156"/>
  <c r="F16" i="156"/>
  <c r="E16" i="156"/>
  <c r="E15" i="156"/>
  <c r="F15" i="156" s="1"/>
  <c r="E14" i="156"/>
  <c r="F14" i="156" s="1"/>
  <c r="E13" i="156"/>
  <c r="F13" i="156" s="1"/>
  <c r="E12" i="156"/>
  <c r="F12" i="156" s="1"/>
  <c r="F11" i="156"/>
  <c r="E11" i="156"/>
  <c r="F10" i="156"/>
  <c r="E10" i="156"/>
  <c r="F9" i="156"/>
  <c r="E9" i="156"/>
  <c r="F8" i="156"/>
  <c r="E8" i="156"/>
  <c r="F7" i="156"/>
  <c r="E7" i="156"/>
  <c r="E6" i="156"/>
  <c r="F6" i="156" s="1"/>
  <c r="E5" i="156"/>
  <c r="F5" i="156" s="1"/>
  <c r="F4" i="156"/>
  <c r="H4" i="156" s="1"/>
  <c r="E4" i="156"/>
  <c r="E28" i="155"/>
  <c r="F28" i="155" s="1"/>
  <c r="E27" i="155"/>
  <c r="F27" i="155" s="1"/>
  <c r="F26" i="155"/>
  <c r="E26" i="155"/>
  <c r="E25" i="155"/>
  <c r="F25" i="155" s="1"/>
  <c r="E24" i="155"/>
  <c r="F24" i="155" s="1"/>
  <c r="E23" i="155"/>
  <c r="F23" i="155" s="1"/>
  <c r="E22" i="155"/>
  <c r="F22" i="155" s="1"/>
  <c r="E21" i="155"/>
  <c r="F21" i="155" s="1"/>
  <c r="E20" i="155"/>
  <c r="F20" i="155" s="1"/>
  <c r="E19" i="155"/>
  <c r="F19" i="155" s="1"/>
  <c r="E18" i="155"/>
  <c r="F18" i="155" s="1"/>
  <c r="E17" i="155"/>
  <c r="F17" i="155" s="1"/>
  <c r="E16" i="155"/>
  <c r="F16" i="155" s="1"/>
  <c r="E15" i="155"/>
  <c r="F15" i="155" s="1"/>
  <c r="E14" i="155"/>
  <c r="F14" i="155" s="1"/>
  <c r="E13" i="155"/>
  <c r="F13" i="155" s="1"/>
  <c r="E12" i="155"/>
  <c r="F12" i="155" s="1"/>
  <c r="F11" i="155"/>
  <c r="E11" i="155"/>
  <c r="E10" i="155"/>
  <c r="F10" i="155" s="1"/>
  <c r="E9" i="155"/>
  <c r="F9" i="155" s="1"/>
  <c r="F8" i="155"/>
  <c r="E8" i="155"/>
  <c r="E7" i="155"/>
  <c r="F7" i="155" s="1"/>
  <c r="E6" i="155"/>
  <c r="F6" i="155" s="1"/>
  <c r="E5" i="155"/>
  <c r="F5" i="155" s="1"/>
  <c r="E4" i="155"/>
  <c r="F4" i="155" s="1"/>
  <c r="H4" i="155" s="1"/>
  <c r="E28" i="154" l="1"/>
  <c r="F28" i="154" s="1"/>
  <c r="F27" i="154"/>
  <c r="E27" i="154"/>
  <c r="E26" i="154"/>
  <c r="F26" i="154" s="1"/>
  <c r="E25" i="154"/>
  <c r="F25" i="154" s="1"/>
  <c r="E24" i="154"/>
  <c r="F24" i="154" s="1"/>
  <c r="E23" i="154"/>
  <c r="F23" i="154" s="1"/>
  <c r="E22" i="154"/>
  <c r="F22" i="154" s="1"/>
  <c r="F21" i="154"/>
  <c r="E21" i="154"/>
  <c r="E20" i="154"/>
  <c r="F20" i="154" s="1"/>
  <c r="E19" i="154"/>
  <c r="F19" i="154" s="1"/>
  <c r="E18" i="154"/>
  <c r="F18" i="154" s="1"/>
  <c r="F17" i="154"/>
  <c r="E17" i="154"/>
  <c r="E16" i="154"/>
  <c r="F16" i="154" s="1"/>
  <c r="E15" i="154"/>
  <c r="F15" i="154" s="1"/>
  <c r="E14" i="154"/>
  <c r="F14" i="154" s="1"/>
  <c r="E13" i="154"/>
  <c r="F13" i="154" s="1"/>
  <c r="F12" i="154"/>
  <c r="E12" i="154"/>
  <c r="E11" i="154"/>
  <c r="F11" i="154" s="1"/>
  <c r="E10" i="154"/>
  <c r="F10" i="154" s="1"/>
  <c r="E9" i="154"/>
  <c r="F9" i="154" s="1"/>
  <c r="E8" i="154"/>
  <c r="F8" i="154" s="1"/>
  <c r="E7" i="154"/>
  <c r="F7" i="154" s="1"/>
  <c r="E6" i="154"/>
  <c r="F6" i="154" s="1"/>
  <c r="E5" i="154"/>
  <c r="F5" i="154" s="1"/>
  <c r="E4" i="154"/>
  <c r="F4" i="154" s="1"/>
  <c r="H4" i="154" s="1"/>
  <c r="E28" i="153"/>
  <c r="F28" i="153" s="1"/>
  <c r="E27" i="153"/>
  <c r="F27" i="153" s="1"/>
  <c r="F26" i="153"/>
  <c r="E26" i="153"/>
  <c r="E25" i="153"/>
  <c r="F25" i="153" s="1"/>
  <c r="F24" i="153"/>
  <c r="E24" i="153"/>
  <c r="E23" i="153"/>
  <c r="F23" i="153" s="1"/>
  <c r="F22" i="153"/>
  <c r="E22" i="153"/>
  <c r="F21" i="153"/>
  <c r="E21" i="153"/>
  <c r="F20" i="153"/>
  <c r="E20" i="153"/>
  <c r="E19" i="153"/>
  <c r="F19" i="153" s="1"/>
  <c r="F18" i="153"/>
  <c r="E18" i="153"/>
  <c r="F17" i="153"/>
  <c r="E17" i="153"/>
  <c r="F16" i="153"/>
  <c r="E16" i="153"/>
  <c r="E15" i="153"/>
  <c r="F15" i="153" s="1"/>
  <c r="F14" i="153"/>
  <c r="E14" i="153"/>
  <c r="E13" i="153"/>
  <c r="F13" i="153" s="1"/>
  <c r="E12" i="153"/>
  <c r="F12" i="153" s="1"/>
  <c r="F11" i="153"/>
  <c r="E11" i="153"/>
  <c r="E10" i="153"/>
  <c r="F10" i="153" s="1"/>
  <c r="F9" i="153"/>
  <c r="E9" i="153"/>
  <c r="F8" i="153"/>
  <c r="E8" i="153"/>
  <c r="E7" i="153"/>
  <c r="F7" i="153" s="1"/>
  <c r="E6" i="153"/>
  <c r="F6" i="153" s="1"/>
  <c r="E5" i="153"/>
  <c r="F5" i="153" s="1"/>
  <c r="E4" i="153"/>
  <c r="F4" i="153" s="1"/>
  <c r="H4" i="153" s="1"/>
  <c r="F28" i="152"/>
  <c r="E28" i="152"/>
  <c r="F27" i="152"/>
  <c r="E27" i="152"/>
  <c r="E26" i="152"/>
  <c r="F26" i="152" s="1"/>
  <c r="E25" i="152"/>
  <c r="F25" i="152" s="1"/>
  <c r="F24" i="152"/>
  <c r="E24" i="152"/>
  <c r="F23" i="152"/>
  <c r="E23" i="152"/>
  <c r="E22" i="152"/>
  <c r="F22" i="152" s="1"/>
  <c r="E21" i="152"/>
  <c r="F21" i="152" s="1"/>
  <c r="F20" i="152"/>
  <c r="E20" i="152"/>
  <c r="F19" i="152"/>
  <c r="E19" i="152"/>
  <c r="E18" i="152"/>
  <c r="F18" i="152" s="1"/>
  <c r="E17" i="152"/>
  <c r="F17" i="152" s="1"/>
  <c r="F16" i="152"/>
  <c r="E16" i="152"/>
  <c r="F15" i="152"/>
  <c r="E15" i="152"/>
  <c r="E14" i="152"/>
  <c r="F14" i="152" s="1"/>
  <c r="F13" i="152"/>
  <c r="E13" i="152"/>
  <c r="E12" i="152"/>
  <c r="F12" i="152" s="1"/>
  <c r="E11" i="152"/>
  <c r="F11" i="152" s="1"/>
  <c r="E10" i="152"/>
  <c r="F10" i="152" s="1"/>
  <c r="F9" i="152"/>
  <c r="E9" i="152"/>
  <c r="E8" i="152"/>
  <c r="F8" i="152" s="1"/>
  <c r="E7" i="152"/>
  <c r="F7" i="152" s="1"/>
  <c r="F6" i="152"/>
  <c r="E6" i="152"/>
  <c r="F5" i="152"/>
  <c r="E5" i="152"/>
  <c r="E4" i="152"/>
  <c r="F4" i="152" s="1"/>
  <c r="H4" i="152" s="1"/>
  <c r="T2" i="1" l="1"/>
  <c r="E28" i="151" l="1"/>
  <c r="F28" i="151" s="1"/>
  <c r="F27" i="151"/>
  <c r="E27" i="151"/>
  <c r="E26" i="151"/>
  <c r="F26" i="151" s="1"/>
  <c r="E25" i="151"/>
  <c r="F25" i="151" s="1"/>
  <c r="E24" i="151"/>
  <c r="F24" i="151" s="1"/>
  <c r="F23" i="151"/>
  <c r="E23" i="151"/>
  <c r="F22" i="151"/>
  <c r="E22" i="151"/>
  <c r="F21" i="151"/>
  <c r="E21" i="151"/>
  <c r="E20" i="151"/>
  <c r="F20" i="151" s="1"/>
  <c r="F19" i="151"/>
  <c r="E19" i="151"/>
  <c r="F18" i="151"/>
  <c r="E18" i="151"/>
  <c r="F17" i="151"/>
  <c r="E17" i="151"/>
  <c r="E16" i="151"/>
  <c r="F16" i="151" s="1"/>
  <c r="E15" i="151"/>
  <c r="F15" i="151" s="1"/>
  <c r="F14" i="151"/>
  <c r="E14" i="151"/>
  <c r="E13" i="151"/>
  <c r="F13" i="151" s="1"/>
  <c r="F12" i="151"/>
  <c r="E12" i="151"/>
  <c r="E11" i="151"/>
  <c r="F11" i="151" s="1"/>
  <c r="E10" i="151"/>
  <c r="F10" i="151" s="1"/>
  <c r="E9" i="151"/>
  <c r="F9" i="151" s="1"/>
  <c r="E8" i="151"/>
  <c r="F8" i="151" s="1"/>
  <c r="E7" i="151"/>
  <c r="F7" i="151" s="1"/>
  <c r="E6" i="151"/>
  <c r="F6" i="151" s="1"/>
  <c r="F5" i="151"/>
  <c r="E5" i="151"/>
  <c r="E4" i="151"/>
  <c r="F4" i="151" s="1"/>
  <c r="H4" i="151" s="1"/>
  <c r="F28" i="150"/>
  <c r="E28" i="150"/>
  <c r="E27" i="150"/>
  <c r="F27" i="150" s="1"/>
  <c r="E26" i="150"/>
  <c r="F26" i="150" s="1"/>
  <c r="E25" i="150"/>
  <c r="F25" i="150" s="1"/>
  <c r="F24" i="150"/>
  <c r="E24" i="150"/>
  <c r="F23" i="150"/>
  <c r="E23" i="150"/>
  <c r="F22" i="150"/>
  <c r="E22" i="150"/>
  <c r="E21" i="150"/>
  <c r="F21" i="150" s="1"/>
  <c r="F20" i="150"/>
  <c r="E20" i="150"/>
  <c r="F19" i="150"/>
  <c r="E19" i="150"/>
  <c r="F18" i="150"/>
  <c r="E18" i="150"/>
  <c r="E17" i="150"/>
  <c r="F17" i="150" s="1"/>
  <c r="F16" i="150"/>
  <c r="E16" i="150"/>
  <c r="F15" i="150"/>
  <c r="E15" i="150"/>
  <c r="F14" i="150"/>
  <c r="E14" i="150"/>
  <c r="F13" i="150"/>
  <c r="E13" i="150"/>
  <c r="E12" i="150"/>
  <c r="F12" i="150" s="1"/>
  <c r="E11" i="150"/>
  <c r="F11" i="150" s="1"/>
  <c r="E10" i="150"/>
  <c r="F10" i="150" s="1"/>
  <c r="F9" i="150"/>
  <c r="E9" i="150"/>
  <c r="E8" i="150"/>
  <c r="F8" i="150" s="1"/>
  <c r="E7" i="150"/>
  <c r="F7" i="150" s="1"/>
  <c r="F6" i="150"/>
  <c r="E6" i="150"/>
  <c r="F5" i="150"/>
  <c r="E5" i="150"/>
  <c r="E4" i="150"/>
  <c r="F4" i="150" s="1"/>
  <c r="H4" i="150" s="1"/>
  <c r="F28" i="149"/>
  <c r="E28" i="149"/>
  <c r="F27" i="149"/>
  <c r="E27" i="149"/>
  <c r="E26" i="149"/>
  <c r="F26" i="149" s="1"/>
  <c r="E25" i="149"/>
  <c r="F25" i="149" s="1"/>
  <c r="E24" i="149"/>
  <c r="F24" i="149" s="1"/>
  <c r="E23" i="149"/>
  <c r="F23" i="149" s="1"/>
  <c r="E22" i="149"/>
  <c r="F22" i="149" s="1"/>
  <c r="E21" i="149"/>
  <c r="F21" i="149" s="1"/>
  <c r="E20" i="149"/>
  <c r="F20" i="149" s="1"/>
  <c r="E19" i="149"/>
  <c r="F19" i="149" s="1"/>
  <c r="E18" i="149"/>
  <c r="F18" i="149" s="1"/>
  <c r="E17" i="149"/>
  <c r="F17" i="149" s="1"/>
  <c r="E16" i="149"/>
  <c r="F16" i="149" s="1"/>
  <c r="E15" i="149"/>
  <c r="F15" i="149" s="1"/>
  <c r="E14" i="149"/>
  <c r="F14" i="149" s="1"/>
  <c r="F13" i="149"/>
  <c r="E13" i="149"/>
  <c r="F12" i="149"/>
  <c r="E12" i="149"/>
  <c r="E11" i="149"/>
  <c r="F11" i="149" s="1"/>
  <c r="E10" i="149"/>
  <c r="F10" i="149" s="1"/>
  <c r="E9" i="149"/>
  <c r="F9" i="149" s="1"/>
  <c r="E8" i="149"/>
  <c r="F8" i="149" s="1"/>
  <c r="E7" i="149"/>
  <c r="F7" i="149" s="1"/>
  <c r="F6" i="149"/>
  <c r="E6" i="149"/>
  <c r="E5" i="149"/>
  <c r="F5" i="149" s="1"/>
  <c r="E4" i="149"/>
  <c r="F4" i="149" s="1"/>
  <c r="H4" i="149" s="1"/>
  <c r="F28" i="148"/>
  <c r="E28" i="148"/>
  <c r="F27" i="148"/>
  <c r="E27" i="148"/>
  <c r="E26" i="148"/>
  <c r="F26" i="148" s="1"/>
  <c r="E25" i="148"/>
  <c r="F25" i="148" s="1"/>
  <c r="F24" i="148"/>
  <c r="E24" i="148"/>
  <c r="F23" i="148"/>
  <c r="E23" i="148"/>
  <c r="E22" i="148"/>
  <c r="F22" i="148" s="1"/>
  <c r="E21" i="148"/>
  <c r="F21" i="148" s="1"/>
  <c r="F20" i="148"/>
  <c r="E20" i="148"/>
  <c r="F19" i="148"/>
  <c r="E19" i="148"/>
  <c r="E18" i="148"/>
  <c r="F18" i="148" s="1"/>
  <c r="E17" i="148"/>
  <c r="F17" i="148" s="1"/>
  <c r="F16" i="148"/>
  <c r="E16" i="148"/>
  <c r="F15" i="148"/>
  <c r="E15" i="148"/>
  <c r="E14" i="148"/>
  <c r="F14" i="148" s="1"/>
  <c r="F13" i="148"/>
  <c r="E13" i="148"/>
  <c r="F12" i="148"/>
  <c r="E12" i="148"/>
  <c r="E11" i="148"/>
  <c r="F11" i="148" s="1"/>
  <c r="E10" i="148"/>
  <c r="F10" i="148" s="1"/>
  <c r="F9" i="148"/>
  <c r="E9" i="148"/>
  <c r="E8" i="148"/>
  <c r="F8" i="148" s="1"/>
  <c r="E7" i="148"/>
  <c r="F7" i="148" s="1"/>
  <c r="F6" i="148"/>
  <c r="E6" i="148"/>
  <c r="F5" i="148"/>
  <c r="E5" i="148"/>
  <c r="E4" i="148"/>
  <c r="F4" i="148" s="1"/>
  <c r="H4" i="148" s="1"/>
  <c r="F28" i="147"/>
  <c r="E28" i="147"/>
  <c r="E27" i="147"/>
  <c r="F27" i="147" s="1"/>
  <c r="F26" i="147"/>
  <c r="E26" i="147"/>
  <c r="E25" i="147"/>
  <c r="F25" i="147" s="1"/>
  <c r="F24" i="147"/>
  <c r="E24" i="147"/>
  <c r="E23" i="147"/>
  <c r="F23" i="147" s="1"/>
  <c r="F22" i="147"/>
  <c r="E22" i="147"/>
  <c r="E21" i="147"/>
  <c r="F21" i="147" s="1"/>
  <c r="F20" i="147"/>
  <c r="E20" i="147"/>
  <c r="E19" i="147"/>
  <c r="F19" i="147" s="1"/>
  <c r="F18" i="147"/>
  <c r="E18" i="147"/>
  <c r="E17" i="147"/>
  <c r="F17" i="147" s="1"/>
  <c r="F16" i="147"/>
  <c r="E16" i="147"/>
  <c r="E15" i="147"/>
  <c r="F15" i="147" s="1"/>
  <c r="F14" i="147"/>
  <c r="E14" i="147"/>
  <c r="F13" i="147"/>
  <c r="E13" i="147"/>
  <c r="E12" i="147"/>
  <c r="F12" i="147" s="1"/>
  <c r="F11" i="147"/>
  <c r="E11" i="147"/>
  <c r="E10" i="147"/>
  <c r="F10" i="147" s="1"/>
  <c r="F9" i="147"/>
  <c r="E9" i="147"/>
  <c r="F8" i="147"/>
  <c r="E8" i="147"/>
  <c r="E7" i="147"/>
  <c r="F7" i="147" s="1"/>
  <c r="F6" i="147"/>
  <c r="E6" i="147"/>
  <c r="E5" i="147"/>
  <c r="F5" i="147" s="1"/>
  <c r="E4" i="147"/>
  <c r="F4" i="147" s="1"/>
  <c r="H4" i="147" s="1"/>
  <c r="E28" i="146"/>
  <c r="F28" i="146" s="1"/>
  <c r="E27" i="146"/>
  <c r="F27" i="146" s="1"/>
  <c r="E26" i="146"/>
  <c r="F26" i="146" s="1"/>
  <c r="E25" i="146"/>
  <c r="F25" i="146" s="1"/>
  <c r="F24" i="146"/>
  <c r="E24" i="146"/>
  <c r="E23" i="146"/>
  <c r="F23" i="146" s="1"/>
  <c r="F22" i="146"/>
  <c r="E22" i="146"/>
  <c r="F21" i="146"/>
  <c r="E21" i="146"/>
  <c r="F20" i="146"/>
  <c r="E20" i="146"/>
  <c r="E19" i="146"/>
  <c r="F19" i="146" s="1"/>
  <c r="F18" i="146"/>
  <c r="E18" i="146"/>
  <c r="F17" i="146"/>
  <c r="E17" i="146"/>
  <c r="F16" i="146"/>
  <c r="E16" i="146"/>
  <c r="E15" i="146"/>
  <c r="F15" i="146" s="1"/>
  <c r="F14" i="146"/>
  <c r="E14" i="146"/>
  <c r="E13" i="146"/>
  <c r="F13" i="146" s="1"/>
  <c r="E12" i="146"/>
  <c r="F12" i="146" s="1"/>
  <c r="E11" i="146"/>
  <c r="F11" i="146" s="1"/>
  <c r="E10" i="146"/>
  <c r="F10" i="146" s="1"/>
  <c r="F9" i="146"/>
  <c r="E9" i="146"/>
  <c r="E8" i="146"/>
  <c r="F8" i="146" s="1"/>
  <c r="E7" i="146"/>
  <c r="F7" i="146" s="1"/>
  <c r="E6" i="146"/>
  <c r="F6" i="146" s="1"/>
  <c r="E5" i="146"/>
  <c r="F5" i="146" s="1"/>
  <c r="E4" i="146"/>
  <c r="F4" i="146" s="1"/>
  <c r="H4" i="146" s="1"/>
  <c r="E28" i="145"/>
  <c r="F28" i="145" s="1"/>
  <c r="E27" i="145"/>
  <c r="F27" i="145" s="1"/>
  <c r="E26" i="145"/>
  <c r="F26" i="145" s="1"/>
  <c r="E25" i="145"/>
  <c r="F25" i="145" s="1"/>
  <c r="F24" i="145"/>
  <c r="E24" i="145"/>
  <c r="E23" i="145"/>
  <c r="F23" i="145" s="1"/>
  <c r="E22" i="145"/>
  <c r="F22" i="145" s="1"/>
  <c r="E21" i="145"/>
  <c r="F21" i="145" s="1"/>
  <c r="F20" i="145"/>
  <c r="E20" i="145"/>
  <c r="E19" i="145"/>
  <c r="F19" i="145" s="1"/>
  <c r="E18" i="145"/>
  <c r="F18" i="145" s="1"/>
  <c r="E17" i="145"/>
  <c r="F17" i="145" s="1"/>
  <c r="F16" i="145"/>
  <c r="E16" i="145"/>
  <c r="E15" i="145"/>
  <c r="F15" i="145" s="1"/>
  <c r="F14" i="145"/>
  <c r="E14" i="145"/>
  <c r="E13" i="145"/>
  <c r="F13" i="145" s="1"/>
  <c r="E12" i="145"/>
  <c r="F12" i="145" s="1"/>
  <c r="E11" i="145"/>
  <c r="F11" i="145" s="1"/>
  <c r="E10" i="145"/>
  <c r="F10" i="145" s="1"/>
  <c r="F9" i="145"/>
  <c r="E9" i="145"/>
  <c r="E8" i="145"/>
  <c r="F8" i="145" s="1"/>
  <c r="E7" i="145"/>
  <c r="F7" i="145" s="1"/>
  <c r="E6" i="145"/>
  <c r="F6" i="145" s="1"/>
  <c r="E5" i="145"/>
  <c r="F5" i="145" s="1"/>
  <c r="E4" i="145"/>
  <c r="F4" i="145" s="1"/>
  <c r="H4" i="145" s="1"/>
  <c r="E28" i="144" l="1"/>
  <c r="F28" i="144" s="1"/>
  <c r="F27" i="144"/>
  <c r="E27" i="144"/>
  <c r="F26" i="144"/>
  <c r="E26" i="144"/>
  <c r="E25" i="144"/>
  <c r="F25" i="144" s="1"/>
  <c r="F24" i="144"/>
  <c r="E24" i="144"/>
  <c r="E23" i="144"/>
  <c r="F23" i="144" s="1"/>
  <c r="F22" i="144"/>
  <c r="E22" i="144"/>
  <c r="F21" i="144"/>
  <c r="E21" i="144"/>
  <c r="F20" i="144"/>
  <c r="E20" i="144"/>
  <c r="E19" i="144"/>
  <c r="F19" i="144" s="1"/>
  <c r="F18" i="144"/>
  <c r="E18" i="144"/>
  <c r="F17" i="144"/>
  <c r="E17" i="144"/>
  <c r="F16" i="144"/>
  <c r="E16" i="144"/>
  <c r="E15" i="144"/>
  <c r="F15" i="144" s="1"/>
  <c r="F14" i="144"/>
  <c r="E14" i="144"/>
  <c r="E13" i="144"/>
  <c r="F13" i="144" s="1"/>
  <c r="F12" i="144"/>
  <c r="E12" i="144"/>
  <c r="E11" i="144"/>
  <c r="F11" i="144" s="1"/>
  <c r="E10" i="144"/>
  <c r="F10" i="144" s="1"/>
  <c r="E9" i="144"/>
  <c r="F9" i="144" s="1"/>
  <c r="E8" i="144"/>
  <c r="F8" i="144" s="1"/>
  <c r="E7" i="144"/>
  <c r="F7" i="144" s="1"/>
  <c r="E6" i="144"/>
  <c r="F6" i="144" s="1"/>
  <c r="E5" i="144"/>
  <c r="F5" i="144" s="1"/>
  <c r="E4" i="144"/>
  <c r="F4" i="144" s="1"/>
  <c r="H4" i="144" s="1"/>
  <c r="E28" i="143"/>
  <c r="F28" i="143" s="1"/>
  <c r="E27" i="143"/>
  <c r="F27" i="143" s="1"/>
  <c r="E26" i="143"/>
  <c r="F26" i="143" s="1"/>
  <c r="E25" i="143"/>
  <c r="F25" i="143" s="1"/>
  <c r="F24" i="143"/>
  <c r="E24" i="143"/>
  <c r="F23" i="143"/>
  <c r="E23" i="143"/>
  <c r="F22" i="143"/>
  <c r="E22" i="143"/>
  <c r="F21" i="143"/>
  <c r="E21" i="143"/>
  <c r="F20" i="143"/>
  <c r="E20" i="143"/>
  <c r="F19" i="143"/>
  <c r="E19" i="143"/>
  <c r="F18" i="143"/>
  <c r="E18" i="143"/>
  <c r="F17" i="143"/>
  <c r="E17" i="143"/>
  <c r="F16" i="143"/>
  <c r="E16" i="143"/>
  <c r="F15" i="143"/>
  <c r="E15" i="143"/>
  <c r="F14" i="143"/>
  <c r="E14" i="143"/>
  <c r="E13" i="143"/>
  <c r="F13" i="143" s="1"/>
  <c r="E12" i="143"/>
  <c r="F12" i="143" s="1"/>
  <c r="E11" i="143"/>
  <c r="F11" i="143" s="1"/>
  <c r="E10" i="143"/>
  <c r="F10" i="143" s="1"/>
  <c r="F9" i="143"/>
  <c r="E9" i="143"/>
  <c r="E8" i="143"/>
  <c r="F8" i="143" s="1"/>
  <c r="E7" i="143"/>
  <c r="F7" i="143" s="1"/>
  <c r="E6" i="143"/>
  <c r="F6" i="143" s="1"/>
  <c r="E5" i="143"/>
  <c r="F5" i="143" s="1"/>
  <c r="E4" i="143"/>
  <c r="F4" i="143" s="1"/>
  <c r="H4" i="143" s="1"/>
  <c r="E28" i="142"/>
  <c r="F28" i="142" s="1"/>
  <c r="E27" i="142"/>
  <c r="F27" i="142" s="1"/>
  <c r="E26" i="142"/>
  <c r="F26" i="142" s="1"/>
  <c r="E25" i="142"/>
  <c r="F25" i="142" s="1"/>
  <c r="E24" i="142"/>
  <c r="F24" i="142" s="1"/>
  <c r="E23" i="142"/>
  <c r="F23" i="142" s="1"/>
  <c r="F22" i="142"/>
  <c r="E22" i="142"/>
  <c r="F21" i="142"/>
  <c r="E21" i="142"/>
  <c r="E20" i="142"/>
  <c r="F20" i="142" s="1"/>
  <c r="E19" i="142"/>
  <c r="F19" i="142" s="1"/>
  <c r="F18" i="142"/>
  <c r="E18" i="142"/>
  <c r="F17" i="142"/>
  <c r="E17" i="142"/>
  <c r="E16" i="142"/>
  <c r="F16" i="142" s="1"/>
  <c r="E15" i="142"/>
  <c r="F15" i="142" s="1"/>
  <c r="F14" i="142"/>
  <c r="E14" i="142"/>
  <c r="E13" i="142"/>
  <c r="F13" i="142" s="1"/>
  <c r="E12" i="142"/>
  <c r="F12" i="142" s="1"/>
  <c r="E11" i="142"/>
  <c r="F11" i="142" s="1"/>
  <c r="E10" i="142"/>
  <c r="F10" i="142" s="1"/>
  <c r="E9" i="142"/>
  <c r="F9" i="142" s="1"/>
  <c r="E8" i="142"/>
  <c r="F8" i="142" s="1"/>
  <c r="E7" i="142"/>
  <c r="F7" i="142" s="1"/>
  <c r="E6" i="142"/>
  <c r="F6" i="142" s="1"/>
  <c r="E5" i="142"/>
  <c r="F5" i="142" s="1"/>
  <c r="E4" i="142"/>
  <c r="F4" i="142" s="1"/>
  <c r="H4" i="142" s="1"/>
  <c r="E28" i="141" l="1"/>
  <c r="F28" i="141" s="1"/>
  <c r="E27" i="141"/>
  <c r="F27" i="141" s="1"/>
  <c r="E26" i="141"/>
  <c r="F26" i="141" s="1"/>
  <c r="E25" i="141"/>
  <c r="F25" i="141" s="1"/>
  <c r="E24" i="141"/>
  <c r="F24" i="141" s="1"/>
  <c r="E23" i="141"/>
  <c r="F23" i="141" s="1"/>
  <c r="F22" i="141"/>
  <c r="E22" i="141"/>
  <c r="F21" i="141"/>
  <c r="E21" i="141"/>
  <c r="F20" i="141"/>
  <c r="E20" i="141"/>
  <c r="E19" i="141"/>
  <c r="F19" i="141" s="1"/>
  <c r="F18" i="141"/>
  <c r="E18" i="141"/>
  <c r="F17" i="141"/>
  <c r="E17" i="141"/>
  <c r="F16" i="141"/>
  <c r="E16" i="141"/>
  <c r="E15" i="141"/>
  <c r="F15" i="141" s="1"/>
  <c r="F14" i="141"/>
  <c r="E14" i="141"/>
  <c r="E13" i="141"/>
  <c r="F13" i="141" s="1"/>
  <c r="E12" i="141"/>
  <c r="F12" i="141" s="1"/>
  <c r="E11" i="141"/>
  <c r="F11" i="141" s="1"/>
  <c r="E10" i="141"/>
  <c r="F10" i="141" s="1"/>
  <c r="F9" i="141"/>
  <c r="E9" i="141"/>
  <c r="E8" i="141"/>
  <c r="F8" i="141" s="1"/>
  <c r="E7" i="141"/>
  <c r="F7" i="141" s="1"/>
  <c r="E6" i="141"/>
  <c r="F6" i="141" s="1"/>
  <c r="E5" i="141"/>
  <c r="F5" i="141" s="1"/>
  <c r="E4" i="141"/>
  <c r="F4" i="141" s="1"/>
  <c r="H4" i="141" s="1"/>
  <c r="E28" i="140"/>
  <c r="F28" i="140" s="1"/>
  <c r="E27" i="140"/>
  <c r="F27" i="140" s="1"/>
  <c r="E26" i="140"/>
  <c r="F26" i="140" s="1"/>
  <c r="E25" i="140"/>
  <c r="F25" i="140" s="1"/>
  <c r="F24" i="140"/>
  <c r="E24" i="140"/>
  <c r="E23" i="140"/>
  <c r="F23" i="140" s="1"/>
  <c r="F22" i="140"/>
  <c r="E22" i="140"/>
  <c r="F21" i="140"/>
  <c r="E21" i="140"/>
  <c r="F20" i="140"/>
  <c r="E20" i="140"/>
  <c r="E19" i="140"/>
  <c r="F19" i="140" s="1"/>
  <c r="F18" i="140"/>
  <c r="E18" i="140"/>
  <c r="F17" i="140"/>
  <c r="E17" i="140"/>
  <c r="F16" i="140"/>
  <c r="E16" i="140"/>
  <c r="E15" i="140"/>
  <c r="F15" i="140" s="1"/>
  <c r="F14" i="140"/>
  <c r="E14" i="140"/>
  <c r="E13" i="140"/>
  <c r="F13" i="140" s="1"/>
  <c r="E12" i="140"/>
  <c r="F12" i="140" s="1"/>
  <c r="E11" i="140"/>
  <c r="F11" i="140" s="1"/>
  <c r="E10" i="140"/>
  <c r="F10" i="140" s="1"/>
  <c r="F9" i="140"/>
  <c r="E9" i="140"/>
  <c r="E8" i="140"/>
  <c r="F8" i="140" s="1"/>
  <c r="E7" i="140"/>
  <c r="F7" i="140" s="1"/>
  <c r="E6" i="140"/>
  <c r="F6" i="140" s="1"/>
  <c r="E5" i="140"/>
  <c r="F5" i="140" s="1"/>
  <c r="E4" i="140"/>
  <c r="F4" i="140" s="1"/>
  <c r="H4" i="140" s="1"/>
  <c r="E28" i="139"/>
  <c r="F28" i="139" s="1"/>
  <c r="E27" i="139"/>
  <c r="F27" i="139" s="1"/>
  <c r="F26" i="139"/>
  <c r="E26" i="139"/>
  <c r="F25" i="139"/>
  <c r="E25" i="139"/>
  <c r="E24" i="139"/>
  <c r="F24" i="139" s="1"/>
  <c r="E23" i="139"/>
  <c r="F23" i="139" s="1"/>
  <c r="E22" i="139"/>
  <c r="F22" i="139" s="1"/>
  <c r="F21" i="139"/>
  <c r="E21" i="139"/>
  <c r="E20" i="139"/>
  <c r="F20" i="139" s="1"/>
  <c r="E19" i="139"/>
  <c r="F19" i="139" s="1"/>
  <c r="E18" i="139"/>
  <c r="F18" i="139" s="1"/>
  <c r="F17" i="139"/>
  <c r="E17" i="139"/>
  <c r="E16" i="139"/>
  <c r="F16" i="139" s="1"/>
  <c r="E15" i="139"/>
  <c r="F15" i="139" s="1"/>
  <c r="E14" i="139"/>
  <c r="F14" i="139" s="1"/>
  <c r="E13" i="139"/>
  <c r="F13" i="139" s="1"/>
  <c r="E12" i="139"/>
  <c r="F12" i="139" s="1"/>
  <c r="F11" i="139"/>
  <c r="E11" i="139"/>
  <c r="F10" i="139"/>
  <c r="E10" i="139"/>
  <c r="E9" i="139"/>
  <c r="F9" i="139" s="1"/>
  <c r="F8" i="139"/>
  <c r="E8" i="139"/>
  <c r="F7" i="139"/>
  <c r="E7" i="139"/>
  <c r="E6" i="139"/>
  <c r="F6" i="139" s="1"/>
  <c r="E5" i="139"/>
  <c r="F5" i="139" s="1"/>
  <c r="F4" i="139"/>
  <c r="H4" i="139" s="1"/>
  <c r="E4" i="139"/>
  <c r="E28" i="138"/>
  <c r="F28" i="138" s="1"/>
  <c r="E27" i="138"/>
  <c r="F27" i="138" s="1"/>
  <c r="E26" i="138"/>
  <c r="F26" i="138" s="1"/>
  <c r="E25" i="138"/>
  <c r="F25" i="138" s="1"/>
  <c r="F24" i="138"/>
  <c r="E24" i="138"/>
  <c r="F23" i="138"/>
  <c r="E23" i="138"/>
  <c r="F22" i="138"/>
  <c r="E22" i="138"/>
  <c r="F21" i="138"/>
  <c r="E21" i="138"/>
  <c r="F20" i="138"/>
  <c r="E20" i="138"/>
  <c r="F19" i="138"/>
  <c r="E19" i="138"/>
  <c r="F18" i="138"/>
  <c r="E18" i="138"/>
  <c r="F17" i="138"/>
  <c r="E17" i="138"/>
  <c r="F16" i="138"/>
  <c r="E16" i="138"/>
  <c r="F15" i="138"/>
  <c r="E15" i="138"/>
  <c r="F14" i="138"/>
  <c r="E14" i="138"/>
  <c r="E13" i="138"/>
  <c r="F13" i="138" s="1"/>
  <c r="E12" i="138"/>
  <c r="F12" i="138" s="1"/>
  <c r="E11" i="138"/>
  <c r="F11" i="138" s="1"/>
  <c r="E10" i="138"/>
  <c r="F10" i="138" s="1"/>
  <c r="F9" i="138"/>
  <c r="E9" i="138"/>
  <c r="E8" i="138"/>
  <c r="F8" i="138" s="1"/>
  <c r="E7" i="138"/>
  <c r="F7" i="138" s="1"/>
  <c r="E6" i="138"/>
  <c r="F6" i="138" s="1"/>
  <c r="F5" i="138"/>
  <c r="E5" i="138"/>
  <c r="E4" i="138"/>
  <c r="F4" i="138" s="1"/>
  <c r="H4" i="138" s="1"/>
  <c r="E28" i="137" l="1"/>
  <c r="F28" i="137" s="1"/>
  <c r="E27" i="137"/>
  <c r="F27" i="137" s="1"/>
  <c r="E26" i="137"/>
  <c r="F26" i="137" s="1"/>
  <c r="F25" i="137"/>
  <c r="E25" i="137"/>
  <c r="F24" i="137"/>
  <c r="E24" i="137"/>
  <c r="F23" i="137"/>
  <c r="E23" i="137"/>
  <c r="E22" i="137"/>
  <c r="F22" i="137" s="1"/>
  <c r="F21" i="137"/>
  <c r="E21" i="137"/>
  <c r="F20" i="137"/>
  <c r="E20" i="137"/>
  <c r="F19" i="137"/>
  <c r="E19" i="137"/>
  <c r="E18" i="137"/>
  <c r="F18" i="137" s="1"/>
  <c r="F17" i="137"/>
  <c r="E17" i="137"/>
  <c r="F16" i="137"/>
  <c r="E16" i="137"/>
  <c r="F15" i="137"/>
  <c r="E15" i="137"/>
  <c r="E14" i="137"/>
  <c r="F14" i="137" s="1"/>
  <c r="E13" i="137"/>
  <c r="F13" i="137" s="1"/>
  <c r="E12" i="137"/>
  <c r="F12" i="137" s="1"/>
  <c r="E11" i="137"/>
  <c r="F11" i="137" s="1"/>
  <c r="F10" i="137"/>
  <c r="E10" i="137"/>
  <c r="F9" i="137"/>
  <c r="E9" i="137"/>
  <c r="E8" i="137"/>
  <c r="F8" i="137" s="1"/>
  <c r="F7" i="137"/>
  <c r="E7" i="137"/>
  <c r="E6" i="137"/>
  <c r="F6" i="137" s="1"/>
  <c r="F5" i="137"/>
  <c r="E5" i="137"/>
  <c r="F4" i="137"/>
  <c r="H4" i="137" s="1"/>
  <c r="E4" i="137"/>
  <c r="E28" i="136"/>
  <c r="F28" i="136" s="1"/>
  <c r="E27" i="136"/>
  <c r="F27" i="136" s="1"/>
  <c r="E26" i="136"/>
  <c r="F26" i="136" s="1"/>
  <c r="E25" i="136"/>
  <c r="F25" i="136" s="1"/>
  <c r="E24" i="136"/>
  <c r="F24" i="136" s="1"/>
  <c r="E23" i="136"/>
  <c r="F23" i="136" s="1"/>
  <c r="F22" i="136"/>
  <c r="E22" i="136"/>
  <c r="F21" i="136"/>
  <c r="E21" i="136"/>
  <c r="E20" i="136"/>
  <c r="F20" i="136" s="1"/>
  <c r="F19" i="136"/>
  <c r="E19" i="136"/>
  <c r="F18" i="136"/>
  <c r="E18" i="136"/>
  <c r="F17" i="136"/>
  <c r="E17" i="136"/>
  <c r="E16" i="136"/>
  <c r="F16" i="136" s="1"/>
  <c r="F15" i="136"/>
  <c r="E15" i="136"/>
  <c r="F14" i="136"/>
  <c r="E14" i="136"/>
  <c r="E13" i="136"/>
  <c r="F13" i="136" s="1"/>
  <c r="E12" i="136"/>
  <c r="F12" i="136" s="1"/>
  <c r="E11" i="136"/>
  <c r="F11" i="136" s="1"/>
  <c r="E10" i="136"/>
  <c r="F10" i="136" s="1"/>
  <c r="E9" i="136"/>
  <c r="F9" i="136" s="1"/>
  <c r="E8" i="136"/>
  <c r="F8" i="136" s="1"/>
  <c r="E7" i="136"/>
  <c r="F7" i="136" s="1"/>
  <c r="E6" i="136"/>
  <c r="F6" i="136" s="1"/>
  <c r="F5" i="136"/>
  <c r="E5" i="136"/>
  <c r="E4" i="136"/>
  <c r="F4" i="136" s="1"/>
  <c r="H4" i="136" s="1"/>
  <c r="E28" i="135"/>
  <c r="F28" i="135" s="1"/>
  <c r="E27" i="135"/>
  <c r="F27" i="135" s="1"/>
  <c r="E26" i="135"/>
  <c r="F26" i="135" s="1"/>
  <c r="E25" i="135"/>
  <c r="F25" i="135" s="1"/>
  <c r="F24" i="135"/>
  <c r="E24" i="135"/>
  <c r="E23" i="135"/>
  <c r="F23" i="135" s="1"/>
  <c r="F22" i="135"/>
  <c r="E22" i="135"/>
  <c r="F21" i="135"/>
  <c r="E21" i="135"/>
  <c r="F20" i="135"/>
  <c r="E20" i="135"/>
  <c r="E19" i="135"/>
  <c r="F19" i="135" s="1"/>
  <c r="F18" i="135"/>
  <c r="E18" i="135"/>
  <c r="F17" i="135"/>
  <c r="E17" i="135"/>
  <c r="F16" i="135"/>
  <c r="E16" i="135"/>
  <c r="E15" i="135"/>
  <c r="F15" i="135" s="1"/>
  <c r="F14" i="135"/>
  <c r="E14" i="135"/>
  <c r="E13" i="135"/>
  <c r="F13" i="135" s="1"/>
  <c r="E12" i="135"/>
  <c r="F12" i="135" s="1"/>
  <c r="E11" i="135"/>
  <c r="F11" i="135" s="1"/>
  <c r="E10" i="135"/>
  <c r="F10" i="135" s="1"/>
  <c r="F9" i="135"/>
  <c r="E9" i="135"/>
  <c r="E8" i="135"/>
  <c r="F8" i="135" s="1"/>
  <c r="E7" i="135"/>
  <c r="F7" i="135" s="1"/>
  <c r="E6" i="135"/>
  <c r="F6" i="135" s="1"/>
  <c r="E5" i="135"/>
  <c r="F5" i="135" s="1"/>
  <c r="E4" i="135"/>
  <c r="F4" i="135" s="1"/>
  <c r="H4" i="135" s="1"/>
  <c r="E28" i="134"/>
  <c r="F28" i="134" s="1"/>
  <c r="E27" i="134"/>
  <c r="F27" i="134" s="1"/>
  <c r="E26" i="134"/>
  <c r="F26" i="134" s="1"/>
  <c r="E25" i="134"/>
  <c r="F25" i="134" s="1"/>
  <c r="F24" i="134"/>
  <c r="E24" i="134"/>
  <c r="E23" i="134"/>
  <c r="F23" i="134" s="1"/>
  <c r="F22" i="134"/>
  <c r="E22" i="134"/>
  <c r="F21" i="134"/>
  <c r="E21" i="134"/>
  <c r="F20" i="134"/>
  <c r="E20" i="134"/>
  <c r="E19" i="134"/>
  <c r="F19" i="134" s="1"/>
  <c r="F18" i="134"/>
  <c r="E18" i="134"/>
  <c r="F17" i="134"/>
  <c r="E17" i="134"/>
  <c r="F16" i="134"/>
  <c r="E16" i="134"/>
  <c r="E15" i="134"/>
  <c r="F15" i="134" s="1"/>
  <c r="F14" i="134"/>
  <c r="E14" i="134"/>
  <c r="E13" i="134"/>
  <c r="F13" i="134" s="1"/>
  <c r="E12" i="134"/>
  <c r="F12" i="134" s="1"/>
  <c r="E11" i="134"/>
  <c r="F11" i="134" s="1"/>
  <c r="E10" i="134"/>
  <c r="F10" i="134" s="1"/>
  <c r="F9" i="134"/>
  <c r="E9" i="134"/>
  <c r="E8" i="134"/>
  <c r="F8" i="134" s="1"/>
  <c r="E7" i="134"/>
  <c r="F7" i="134" s="1"/>
  <c r="E6" i="134"/>
  <c r="F6" i="134" s="1"/>
  <c r="E5" i="134"/>
  <c r="F5" i="134" s="1"/>
  <c r="E4" i="134"/>
  <c r="F4" i="134" s="1"/>
  <c r="H4" i="134" s="1"/>
  <c r="E28" i="133"/>
  <c r="F28" i="133" s="1"/>
  <c r="E27" i="133"/>
  <c r="F27" i="133" s="1"/>
  <c r="E26" i="133"/>
  <c r="F26" i="133" s="1"/>
  <c r="E25" i="133"/>
  <c r="F25" i="133" s="1"/>
  <c r="F24" i="133"/>
  <c r="E24" i="133"/>
  <c r="E23" i="133"/>
  <c r="F23" i="133" s="1"/>
  <c r="F22" i="133"/>
  <c r="E22" i="133"/>
  <c r="F21" i="133"/>
  <c r="E21" i="133"/>
  <c r="F20" i="133"/>
  <c r="E20" i="133"/>
  <c r="E19" i="133"/>
  <c r="F19" i="133" s="1"/>
  <c r="F18" i="133"/>
  <c r="E18" i="133"/>
  <c r="F17" i="133"/>
  <c r="E17" i="133"/>
  <c r="F16" i="133"/>
  <c r="E16" i="133"/>
  <c r="E15" i="133"/>
  <c r="F15" i="133" s="1"/>
  <c r="F14" i="133"/>
  <c r="E14" i="133"/>
  <c r="E13" i="133"/>
  <c r="F13" i="133" s="1"/>
  <c r="E12" i="133"/>
  <c r="F12" i="133" s="1"/>
  <c r="E11" i="133"/>
  <c r="F11" i="133" s="1"/>
  <c r="E10" i="133"/>
  <c r="F10" i="133" s="1"/>
  <c r="F9" i="133"/>
  <c r="E9" i="133"/>
  <c r="E8" i="133"/>
  <c r="F8" i="133" s="1"/>
  <c r="E7" i="133"/>
  <c r="F7" i="133" s="1"/>
  <c r="E6" i="133"/>
  <c r="F6" i="133" s="1"/>
  <c r="E5" i="133"/>
  <c r="F5" i="133" s="1"/>
  <c r="E4" i="133"/>
  <c r="F4" i="133" s="1"/>
  <c r="H4" i="133" s="1"/>
  <c r="E28" i="132"/>
  <c r="F28" i="132" s="1"/>
  <c r="E27" i="132"/>
  <c r="F27" i="132" s="1"/>
  <c r="E26" i="132"/>
  <c r="F26" i="132" s="1"/>
  <c r="F25" i="132"/>
  <c r="E25" i="132"/>
  <c r="F24" i="132"/>
  <c r="E24" i="132"/>
  <c r="F23" i="132"/>
  <c r="E23" i="132"/>
  <c r="E22" i="132"/>
  <c r="F22" i="132" s="1"/>
  <c r="F21" i="132"/>
  <c r="E21" i="132"/>
  <c r="F20" i="132"/>
  <c r="E20" i="132"/>
  <c r="F19" i="132"/>
  <c r="E19" i="132"/>
  <c r="E18" i="132"/>
  <c r="F18" i="132" s="1"/>
  <c r="F17" i="132"/>
  <c r="E17" i="132"/>
  <c r="F16" i="132"/>
  <c r="E16" i="132"/>
  <c r="F15" i="132"/>
  <c r="E15" i="132"/>
  <c r="E14" i="132"/>
  <c r="F14" i="132" s="1"/>
  <c r="E13" i="132"/>
  <c r="F13" i="132" s="1"/>
  <c r="E12" i="132"/>
  <c r="F12" i="132" s="1"/>
  <c r="E11" i="132"/>
  <c r="F11" i="132" s="1"/>
  <c r="F10" i="132"/>
  <c r="E10" i="132"/>
  <c r="F9" i="132"/>
  <c r="E9" i="132"/>
  <c r="E8" i="132"/>
  <c r="F8" i="132" s="1"/>
  <c r="F7" i="132"/>
  <c r="E7" i="132"/>
  <c r="E6" i="132"/>
  <c r="F6" i="132" s="1"/>
  <c r="F5" i="132"/>
  <c r="E5" i="132"/>
  <c r="F4" i="132"/>
  <c r="H4" i="132" s="1"/>
  <c r="E4" i="132"/>
  <c r="E28" i="131" l="1"/>
  <c r="F28" i="131" s="1"/>
  <c r="E27" i="131"/>
  <c r="F27" i="131" s="1"/>
  <c r="F26" i="131"/>
  <c r="E26" i="131"/>
  <c r="F25" i="131"/>
  <c r="E25" i="131"/>
  <c r="E24" i="131"/>
  <c r="F24" i="131" s="1"/>
  <c r="E23" i="131"/>
  <c r="F23" i="131" s="1"/>
  <c r="E22" i="131"/>
  <c r="F22" i="131" s="1"/>
  <c r="F21" i="131"/>
  <c r="E21" i="131"/>
  <c r="E20" i="131"/>
  <c r="F20" i="131" s="1"/>
  <c r="E19" i="131"/>
  <c r="F19" i="131" s="1"/>
  <c r="E18" i="131"/>
  <c r="F18" i="131" s="1"/>
  <c r="F17" i="131"/>
  <c r="E17" i="131"/>
  <c r="E16" i="131"/>
  <c r="F16" i="131" s="1"/>
  <c r="E15" i="131"/>
  <c r="F15" i="131" s="1"/>
  <c r="E14" i="131"/>
  <c r="F14" i="131" s="1"/>
  <c r="E13" i="131"/>
  <c r="F13" i="131" s="1"/>
  <c r="E12" i="131"/>
  <c r="F12" i="131" s="1"/>
  <c r="F11" i="131"/>
  <c r="E11" i="131"/>
  <c r="F10" i="131"/>
  <c r="E10" i="131"/>
  <c r="E9" i="131"/>
  <c r="F9" i="131" s="1"/>
  <c r="F8" i="131"/>
  <c r="E8" i="131"/>
  <c r="F7" i="131"/>
  <c r="E7" i="131"/>
  <c r="E6" i="131"/>
  <c r="F6" i="131" s="1"/>
  <c r="E5" i="131"/>
  <c r="F5" i="131" s="1"/>
  <c r="F4" i="131"/>
  <c r="H4" i="131" s="1"/>
  <c r="E4" i="131"/>
  <c r="E28" i="130"/>
  <c r="F28" i="130" s="1"/>
  <c r="F27" i="130"/>
  <c r="E27" i="130"/>
  <c r="E26" i="130"/>
  <c r="F26" i="130" s="1"/>
  <c r="E25" i="130"/>
  <c r="F25" i="130" s="1"/>
  <c r="E24" i="130"/>
  <c r="F24" i="130" s="1"/>
  <c r="E23" i="130"/>
  <c r="F23" i="130" s="1"/>
  <c r="E22" i="130"/>
  <c r="F22" i="130" s="1"/>
  <c r="E21" i="130"/>
  <c r="F21" i="130" s="1"/>
  <c r="E20" i="130"/>
  <c r="F20" i="130" s="1"/>
  <c r="E19" i="130"/>
  <c r="F19" i="130" s="1"/>
  <c r="E18" i="130"/>
  <c r="F18" i="130" s="1"/>
  <c r="E17" i="130"/>
  <c r="F17" i="130" s="1"/>
  <c r="E16" i="130"/>
  <c r="F16" i="130" s="1"/>
  <c r="E15" i="130"/>
  <c r="F15" i="130" s="1"/>
  <c r="E14" i="130"/>
  <c r="F14" i="130" s="1"/>
  <c r="E13" i="130"/>
  <c r="F13" i="130" s="1"/>
  <c r="F12" i="130"/>
  <c r="E12" i="130"/>
  <c r="E11" i="130"/>
  <c r="F11" i="130" s="1"/>
  <c r="E10" i="130"/>
  <c r="F10" i="130" s="1"/>
  <c r="E9" i="130"/>
  <c r="F9" i="130" s="1"/>
  <c r="E8" i="130"/>
  <c r="F8" i="130" s="1"/>
  <c r="E7" i="130"/>
  <c r="F7" i="130" s="1"/>
  <c r="E6" i="130"/>
  <c r="F6" i="130" s="1"/>
  <c r="E5" i="130"/>
  <c r="F5" i="130" s="1"/>
  <c r="E4" i="130"/>
  <c r="F4" i="130" s="1"/>
  <c r="H4" i="130" s="1"/>
  <c r="F28" i="121" l="1"/>
  <c r="E28" i="121"/>
  <c r="F27" i="121"/>
  <c r="E27" i="121"/>
  <c r="E26" i="121"/>
  <c r="F26" i="121" s="1"/>
  <c r="E25" i="121"/>
  <c r="F25" i="121" s="1"/>
  <c r="E24" i="121"/>
  <c r="F24" i="121" s="1"/>
  <c r="E23" i="121"/>
  <c r="F23" i="121" s="1"/>
  <c r="E22" i="121"/>
  <c r="F22" i="121" s="1"/>
  <c r="F21" i="121"/>
  <c r="E21" i="121"/>
  <c r="E20" i="121"/>
  <c r="F20" i="121" s="1"/>
  <c r="E19" i="121"/>
  <c r="F19" i="121" s="1"/>
  <c r="E18" i="121"/>
  <c r="F18" i="121" s="1"/>
  <c r="F17" i="121"/>
  <c r="E17" i="121"/>
  <c r="E16" i="121"/>
  <c r="F16" i="121" s="1"/>
  <c r="E15" i="121"/>
  <c r="F15" i="121" s="1"/>
  <c r="E14" i="121"/>
  <c r="F14" i="121" s="1"/>
  <c r="F13" i="121"/>
  <c r="E13" i="121"/>
  <c r="E12" i="121"/>
  <c r="F12" i="121" s="1"/>
  <c r="E11" i="121"/>
  <c r="F11" i="121" s="1"/>
  <c r="E10" i="121"/>
  <c r="F10" i="121" s="1"/>
  <c r="E9" i="121"/>
  <c r="F9" i="121" s="1"/>
  <c r="E8" i="121"/>
  <c r="F8" i="121" s="1"/>
  <c r="E7" i="121"/>
  <c r="F7" i="121" s="1"/>
  <c r="F6" i="121"/>
  <c r="E6" i="121"/>
  <c r="E5" i="121"/>
  <c r="F5" i="121" s="1"/>
  <c r="E4" i="121"/>
  <c r="F4" i="121" s="1"/>
  <c r="H4" i="121" s="1"/>
  <c r="E28" i="120" l="1"/>
  <c r="F28" i="120" s="1"/>
  <c r="E27" i="120"/>
  <c r="F27" i="120" s="1"/>
  <c r="F26" i="120"/>
  <c r="E26" i="120"/>
  <c r="E25" i="120"/>
  <c r="F25" i="120" s="1"/>
  <c r="E24" i="120"/>
  <c r="F24" i="120" s="1"/>
  <c r="E23" i="120"/>
  <c r="F23" i="120" s="1"/>
  <c r="F22" i="120"/>
  <c r="E22" i="120"/>
  <c r="F21" i="120"/>
  <c r="E21" i="120"/>
  <c r="E20" i="120"/>
  <c r="F20" i="120" s="1"/>
  <c r="E19" i="120"/>
  <c r="F19" i="120" s="1"/>
  <c r="F18" i="120"/>
  <c r="E18" i="120"/>
  <c r="F17" i="120"/>
  <c r="E17" i="120"/>
  <c r="E16" i="120"/>
  <c r="F16" i="120" s="1"/>
  <c r="E15" i="120"/>
  <c r="F15" i="120" s="1"/>
  <c r="F14" i="120"/>
  <c r="E14" i="120"/>
  <c r="E13" i="120"/>
  <c r="F13" i="120" s="1"/>
  <c r="E12" i="120"/>
  <c r="F12" i="120" s="1"/>
  <c r="F11" i="120"/>
  <c r="E11" i="120"/>
  <c r="E10" i="120"/>
  <c r="F10" i="120" s="1"/>
  <c r="E9" i="120"/>
  <c r="F9" i="120" s="1"/>
  <c r="F8" i="120"/>
  <c r="E8" i="120"/>
  <c r="E7" i="120"/>
  <c r="F7" i="120" s="1"/>
  <c r="E6" i="120"/>
  <c r="F6" i="120" s="1"/>
  <c r="E5" i="120"/>
  <c r="F5" i="120" s="1"/>
  <c r="E4" i="120"/>
  <c r="F4" i="120" s="1"/>
  <c r="H4" i="120" s="1"/>
  <c r="E28" i="119"/>
  <c r="F28" i="119" s="1"/>
  <c r="F27" i="119"/>
  <c r="E27" i="119"/>
  <c r="E26" i="119"/>
  <c r="F26" i="119" s="1"/>
  <c r="E25" i="119"/>
  <c r="F25" i="119" s="1"/>
  <c r="E24" i="119"/>
  <c r="F24" i="119" s="1"/>
  <c r="F23" i="119"/>
  <c r="E23" i="119"/>
  <c r="F22" i="119"/>
  <c r="E22" i="119"/>
  <c r="F21" i="119"/>
  <c r="E21" i="119"/>
  <c r="E20" i="119"/>
  <c r="F20" i="119" s="1"/>
  <c r="F19" i="119"/>
  <c r="E19" i="119"/>
  <c r="F18" i="119"/>
  <c r="E18" i="119"/>
  <c r="F17" i="119"/>
  <c r="E17" i="119"/>
  <c r="E16" i="119"/>
  <c r="F16" i="119" s="1"/>
  <c r="F15" i="119"/>
  <c r="E15" i="119"/>
  <c r="F14" i="119"/>
  <c r="E14" i="119"/>
  <c r="E13" i="119"/>
  <c r="F13" i="119" s="1"/>
  <c r="F12" i="119"/>
  <c r="E12" i="119"/>
  <c r="E11" i="119"/>
  <c r="F11" i="119" s="1"/>
  <c r="E10" i="119"/>
  <c r="F10" i="119" s="1"/>
  <c r="E9" i="119"/>
  <c r="F9" i="119" s="1"/>
  <c r="E8" i="119"/>
  <c r="F8" i="119" s="1"/>
  <c r="E7" i="119"/>
  <c r="F7" i="119" s="1"/>
  <c r="E6" i="119"/>
  <c r="F6" i="119" s="1"/>
  <c r="F5" i="119"/>
  <c r="E5" i="119"/>
  <c r="E4" i="119"/>
  <c r="F4" i="119" s="1"/>
  <c r="H4" i="119" s="1"/>
  <c r="F28" i="118"/>
  <c r="E28" i="118"/>
  <c r="F27" i="118"/>
  <c r="E27" i="118"/>
  <c r="F26" i="118"/>
  <c r="E26" i="118"/>
  <c r="E25" i="118"/>
  <c r="F25" i="118" s="1"/>
  <c r="E24" i="118"/>
  <c r="F24" i="118" s="1"/>
  <c r="E23" i="118"/>
  <c r="F23" i="118" s="1"/>
  <c r="E22" i="118"/>
  <c r="F22" i="118" s="1"/>
  <c r="E21" i="118"/>
  <c r="F21" i="118" s="1"/>
  <c r="E20" i="118"/>
  <c r="F20" i="118" s="1"/>
  <c r="E19" i="118"/>
  <c r="F19" i="118" s="1"/>
  <c r="E18" i="118"/>
  <c r="F18" i="118" s="1"/>
  <c r="E17" i="118"/>
  <c r="F17" i="118" s="1"/>
  <c r="E16" i="118"/>
  <c r="F16" i="118" s="1"/>
  <c r="E15" i="118"/>
  <c r="F15" i="118" s="1"/>
  <c r="E14" i="118"/>
  <c r="F14" i="118" s="1"/>
  <c r="F13" i="118"/>
  <c r="E13" i="118"/>
  <c r="F12" i="118"/>
  <c r="E12" i="118"/>
  <c r="F11" i="118"/>
  <c r="E11" i="118"/>
  <c r="E10" i="118"/>
  <c r="F10" i="118" s="1"/>
  <c r="E9" i="118"/>
  <c r="F9" i="118" s="1"/>
  <c r="F8" i="118"/>
  <c r="E8" i="118"/>
  <c r="E7" i="118"/>
  <c r="F7" i="118" s="1"/>
  <c r="F6" i="118"/>
  <c r="E6" i="118"/>
  <c r="E5" i="118"/>
  <c r="F5" i="118" s="1"/>
  <c r="E4" i="118"/>
  <c r="F4" i="118" s="1"/>
  <c r="H4" i="118" s="1"/>
  <c r="F28" i="117"/>
  <c r="E28" i="117"/>
  <c r="F27" i="117"/>
  <c r="E27" i="117"/>
  <c r="E26" i="117"/>
  <c r="F26" i="117" s="1"/>
  <c r="E25" i="117"/>
  <c r="F25" i="117" s="1"/>
  <c r="E24" i="117"/>
  <c r="F24" i="117" s="1"/>
  <c r="F23" i="117"/>
  <c r="E23" i="117"/>
  <c r="F22" i="117"/>
  <c r="E22" i="117"/>
  <c r="E21" i="117"/>
  <c r="F21" i="117" s="1"/>
  <c r="E20" i="117"/>
  <c r="F20" i="117" s="1"/>
  <c r="F19" i="117"/>
  <c r="E19" i="117"/>
  <c r="F18" i="117"/>
  <c r="E18" i="117"/>
  <c r="E17" i="117"/>
  <c r="F17" i="117" s="1"/>
  <c r="E16" i="117"/>
  <c r="F16" i="117" s="1"/>
  <c r="F15" i="117"/>
  <c r="E15" i="117"/>
  <c r="F14" i="117"/>
  <c r="E14" i="117"/>
  <c r="F13" i="117"/>
  <c r="E13" i="117"/>
  <c r="F12" i="117"/>
  <c r="E12" i="117"/>
  <c r="E11" i="117"/>
  <c r="F11" i="117" s="1"/>
  <c r="E10" i="117"/>
  <c r="F10" i="117" s="1"/>
  <c r="E9" i="117"/>
  <c r="F9" i="117" s="1"/>
  <c r="E8" i="117"/>
  <c r="F8" i="117" s="1"/>
  <c r="E7" i="117"/>
  <c r="F7" i="117" s="1"/>
  <c r="F6" i="117"/>
  <c r="E6" i="117"/>
  <c r="F5" i="117"/>
  <c r="E5" i="117"/>
  <c r="E4" i="117"/>
  <c r="F4" i="117" s="1"/>
  <c r="H4" i="117" s="1"/>
  <c r="E28" i="116"/>
  <c r="F28" i="116" s="1"/>
  <c r="E27" i="116"/>
  <c r="F27" i="116" s="1"/>
  <c r="F26" i="116"/>
  <c r="E26" i="116"/>
  <c r="F25" i="116"/>
  <c r="E25" i="116"/>
  <c r="E24" i="116"/>
  <c r="F24" i="116" s="1"/>
  <c r="E23" i="116"/>
  <c r="F23" i="116" s="1"/>
  <c r="E22" i="116"/>
  <c r="F22" i="116" s="1"/>
  <c r="F21" i="116"/>
  <c r="E21" i="116"/>
  <c r="E20" i="116"/>
  <c r="F20" i="116" s="1"/>
  <c r="E19" i="116"/>
  <c r="F19" i="116" s="1"/>
  <c r="E18" i="116"/>
  <c r="F18" i="116" s="1"/>
  <c r="F17" i="116"/>
  <c r="E17" i="116"/>
  <c r="E16" i="116"/>
  <c r="F16" i="116" s="1"/>
  <c r="E15" i="116"/>
  <c r="F15" i="116" s="1"/>
  <c r="E14" i="116"/>
  <c r="F14" i="116" s="1"/>
  <c r="E13" i="116"/>
  <c r="F13" i="116" s="1"/>
  <c r="E12" i="116"/>
  <c r="F12" i="116" s="1"/>
  <c r="F11" i="116"/>
  <c r="E11" i="116"/>
  <c r="F10" i="116"/>
  <c r="E10" i="116"/>
  <c r="E9" i="116"/>
  <c r="F9" i="116" s="1"/>
  <c r="F8" i="116"/>
  <c r="E8" i="116"/>
  <c r="E7" i="116"/>
  <c r="F7" i="116" s="1"/>
  <c r="E6" i="116"/>
  <c r="F6" i="116" s="1"/>
  <c r="E5" i="116"/>
  <c r="F5" i="116" s="1"/>
  <c r="E4" i="116"/>
  <c r="F4" i="116" s="1"/>
  <c r="H4" i="116" s="1"/>
  <c r="E28" i="115"/>
  <c r="F28" i="115" s="1"/>
  <c r="F27" i="115"/>
  <c r="E27" i="115"/>
  <c r="E26" i="115"/>
  <c r="F26" i="115" s="1"/>
  <c r="F25" i="115"/>
  <c r="E25" i="115"/>
  <c r="E24" i="115"/>
  <c r="F24" i="115" s="1"/>
  <c r="E23" i="115"/>
  <c r="F23" i="115" s="1"/>
  <c r="F22" i="115"/>
  <c r="E22" i="115"/>
  <c r="F21" i="115"/>
  <c r="E21" i="115"/>
  <c r="E20" i="115"/>
  <c r="F20" i="115" s="1"/>
  <c r="E19" i="115"/>
  <c r="F19" i="115" s="1"/>
  <c r="E18" i="115"/>
  <c r="F18" i="115" s="1"/>
  <c r="F17" i="115"/>
  <c r="E17" i="115"/>
  <c r="E16" i="115"/>
  <c r="F16" i="115" s="1"/>
  <c r="E15" i="115"/>
  <c r="F15" i="115" s="1"/>
  <c r="E14" i="115"/>
  <c r="F14" i="115" s="1"/>
  <c r="E13" i="115"/>
  <c r="F13" i="115" s="1"/>
  <c r="F12" i="115"/>
  <c r="E12" i="115"/>
  <c r="E11" i="115"/>
  <c r="F11" i="115" s="1"/>
  <c r="F10" i="115"/>
  <c r="E10" i="115"/>
  <c r="E9" i="115"/>
  <c r="F9" i="115" s="1"/>
  <c r="E8" i="115"/>
  <c r="F8" i="115" s="1"/>
  <c r="F7" i="115"/>
  <c r="E7" i="115"/>
  <c r="E6" i="115"/>
  <c r="F6" i="115" s="1"/>
  <c r="E5" i="115"/>
  <c r="F5" i="115" s="1"/>
  <c r="F4" i="115"/>
  <c r="H4" i="115" s="1"/>
  <c r="E4" i="115"/>
  <c r="E28" i="114"/>
  <c r="F28" i="114" s="1"/>
  <c r="F27" i="114"/>
  <c r="E27" i="114"/>
  <c r="E26" i="114"/>
  <c r="F26" i="114" s="1"/>
  <c r="F25" i="114"/>
  <c r="E25" i="114"/>
  <c r="E24" i="114"/>
  <c r="F24" i="114" s="1"/>
  <c r="E23" i="114"/>
  <c r="F23" i="114" s="1"/>
  <c r="E22" i="114"/>
  <c r="F22" i="114" s="1"/>
  <c r="F21" i="114"/>
  <c r="E21" i="114"/>
  <c r="E20" i="114"/>
  <c r="F20" i="114" s="1"/>
  <c r="E19" i="114"/>
  <c r="F19" i="114" s="1"/>
  <c r="E18" i="114"/>
  <c r="F18" i="114" s="1"/>
  <c r="F17" i="114"/>
  <c r="E17" i="114"/>
  <c r="E16" i="114"/>
  <c r="F16" i="114" s="1"/>
  <c r="E15" i="114"/>
  <c r="F15" i="114" s="1"/>
  <c r="E14" i="114"/>
  <c r="F14" i="114" s="1"/>
  <c r="E13" i="114"/>
  <c r="F13" i="114" s="1"/>
  <c r="F12" i="114"/>
  <c r="E12" i="114"/>
  <c r="E11" i="114"/>
  <c r="F11" i="114" s="1"/>
  <c r="F10" i="114"/>
  <c r="E10" i="114"/>
  <c r="E9" i="114"/>
  <c r="F9" i="114" s="1"/>
  <c r="E8" i="114"/>
  <c r="F8" i="114" s="1"/>
  <c r="F7" i="114"/>
  <c r="E7" i="114"/>
  <c r="E6" i="114"/>
  <c r="F6" i="114" s="1"/>
  <c r="E5" i="114"/>
  <c r="F5" i="114" s="1"/>
  <c r="F4" i="114"/>
  <c r="H4" i="114" s="1"/>
  <c r="E4" i="114"/>
  <c r="E28" i="113"/>
  <c r="F28" i="113" s="1"/>
  <c r="F27" i="113"/>
  <c r="E27" i="113"/>
  <c r="E26" i="113"/>
  <c r="F26" i="113" s="1"/>
  <c r="F25" i="113"/>
  <c r="E25" i="113"/>
  <c r="E24" i="113"/>
  <c r="F24" i="113" s="1"/>
  <c r="E23" i="113"/>
  <c r="F23" i="113" s="1"/>
  <c r="E22" i="113"/>
  <c r="F22" i="113" s="1"/>
  <c r="F21" i="113"/>
  <c r="E21" i="113"/>
  <c r="E20" i="113"/>
  <c r="F20" i="113" s="1"/>
  <c r="E19" i="113"/>
  <c r="F19" i="113" s="1"/>
  <c r="E18" i="113"/>
  <c r="F18" i="113" s="1"/>
  <c r="F17" i="113"/>
  <c r="E17" i="113"/>
  <c r="E16" i="113"/>
  <c r="F16" i="113" s="1"/>
  <c r="E15" i="113"/>
  <c r="F15" i="113" s="1"/>
  <c r="E14" i="113"/>
  <c r="F14" i="113" s="1"/>
  <c r="E13" i="113"/>
  <c r="F13" i="113" s="1"/>
  <c r="F12" i="113"/>
  <c r="E12" i="113"/>
  <c r="E11" i="113"/>
  <c r="F11" i="113" s="1"/>
  <c r="F10" i="113"/>
  <c r="E10" i="113"/>
  <c r="E9" i="113"/>
  <c r="F9" i="113" s="1"/>
  <c r="E8" i="113"/>
  <c r="F8" i="113" s="1"/>
  <c r="E7" i="113"/>
  <c r="F7" i="113" s="1"/>
  <c r="E6" i="113"/>
  <c r="F6" i="113" s="1"/>
  <c r="E5" i="113"/>
  <c r="F5" i="113" s="1"/>
  <c r="E4" i="113"/>
  <c r="F4" i="113" s="1"/>
  <c r="H4" i="113" s="1"/>
  <c r="E28" i="112"/>
  <c r="F28" i="112" s="1"/>
  <c r="E27" i="112"/>
  <c r="F27" i="112" s="1"/>
  <c r="F26" i="112"/>
  <c r="E26" i="112"/>
  <c r="E25" i="112"/>
  <c r="F25" i="112" s="1"/>
  <c r="F24" i="112"/>
  <c r="E24" i="112"/>
  <c r="E23" i="112"/>
  <c r="F23" i="112" s="1"/>
  <c r="E22" i="112"/>
  <c r="F22" i="112" s="1"/>
  <c r="E21" i="112"/>
  <c r="F21" i="112" s="1"/>
  <c r="F20" i="112"/>
  <c r="E20" i="112"/>
  <c r="E19" i="112"/>
  <c r="F19" i="112" s="1"/>
  <c r="E18" i="112"/>
  <c r="F18" i="112" s="1"/>
  <c r="E17" i="112"/>
  <c r="F17" i="112" s="1"/>
  <c r="F16" i="112"/>
  <c r="E16" i="112"/>
  <c r="E15" i="112"/>
  <c r="F15" i="112" s="1"/>
  <c r="E14" i="112"/>
  <c r="F14" i="112" s="1"/>
  <c r="E13" i="112"/>
  <c r="F13" i="112" s="1"/>
  <c r="E12" i="112"/>
  <c r="F12" i="112" s="1"/>
  <c r="F11" i="112"/>
  <c r="E11" i="112"/>
  <c r="E10" i="112"/>
  <c r="F10" i="112" s="1"/>
  <c r="F9" i="112"/>
  <c r="E9" i="112"/>
  <c r="F8" i="112"/>
  <c r="E8" i="112"/>
  <c r="E7" i="112"/>
  <c r="F7" i="112" s="1"/>
  <c r="E6" i="112"/>
  <c r="F6" i="112" s="1"/>
  <c r="E5" i="112"/>
  <c r="F5" i="112" s="1"/>
  <c r="E4" i="112"/>
  <c r="F4" i="112" s="1"/>
  <c r="H4" i="112" s="1"/>
  <c r="H29" i="5" l="1"/>
  <c r="H28" i="5"/>
  <c r="F28" i="5"/>
  <c r="D28" i="5"/>
  <c r="F27" i="5"/>
  <c r="F26" i="5"/>
  <c r="F25" i="5"/>
  <c r="D25" i="5"/>
  <c r="H24" i="5"/>
  <c r="F24" i="5"/>
  <c r="D24" i="5"/>
  <c r="F23" i="5"/>
  <c r="F22" i="5"/>
  <c r="F21" i="5"/>
  <c r="D21" i="5"/>
  <c r="F20" i="5"/>
  <c r="D20" i="5"/>
  <c r="F19" i="5"/>
  <c r="D19" i="5"/>
  <c r="F18" i="5"/>
  <c r="D18" i="5"/>
  <c r="F17" i="5"/>
  <c r="D17" i="5"/>
  <c r="F16" i="5"/>
  <c r="F15" i="5"/>
  <c r="F14" i="5"/>
  <c r="D14" i="5"/>
  <c r="H13" i="5"/>
  <c r="F13" i="5"/>
  <c r="D13" i="5"/>
  <c r="F12" i="5"/>
  <c r="D12" i="5"/>
  <c r="F11" i="5"/>
  <c r="D11" i="5"/>
  <c r="F10" i="5"/>
  <c r="D10" i="5"/>
  <c r="H9" i="5"/>
  <c r="F9" i="5"/>
  <c r="D9" i="5"/>
  <c r="H8" i="5"/>
  <c r="F8" i="5"/>
  <c r="D8" i="5"/>
  <c r="F7" i="5"/>
  <c r="D7" i="5"/>
  <c r="F6" i="5"/>
  <c r="D6" i="5"/>
  <c r="H5" i="5"/>
  <c r="F5" i="5"/>
  <c r="D5" i="5"/>
  <c r="K4" i="5"/>
  <c r="H4" i="5"/>
  <c r="F4" i="5"/>
  <c r="D4" i="5"/>
  <c r="K28" i="1"/>
  <c r="F28" i="1"/>
  <c r="F27" i="1"/>
  <c r="F26" i="1"/>
  <c r="K25" i="1"/>
  <c r="F25" i="1"/>
  <c r="F24" i="1"/>
  <c r="F23" i="1"/>
  <c r="F22" i="1"/>
  <c r="F21" i="1"/>
  <c r="F20" i="1"/>
  <c r="F19" i="1"/>
  <c r="F18" i="1"/>
  <c r="K17" i="1"/>
  <c r="F17" i="1"/>
  <c r="F16" i="1"/>
  <c r="F15" i="1"/>
  <c r="F14" i="1"/>
  <c r="F13" i="1"/>
  <c r="F12" i="1"/>
  <c r="F11" i="1"/>
  <c r="K10" i="1"/>
  <c r="F10" i="1"/>
  <c r="F9" i="1"/>
  <c r="K8" i="1"/>
  <c r="F8" i="1"/>
  <c r="F7" i="1"/>
  <c r="K6" i="1"/>
  <c r="F6" i="1"/>
  <c r="F5" i="1"/>
  <c r="H4" i="1"/>
  <c r="F4" i="1"/>
  <c r="F28" i="106"/>
  <c r="E28" i="106"/>
  <c r="F27" i="106"/>
  <c r="E27" i="106"/>
  <c r="F26" i="106"/>
  <c r="E26" i="106"/>
  <c r="F25" i="106"/>
  <c r="E25" i="106"/>
  <c r="F24" i="106"/>
  <c r="E24" i="106"/>
  <c r="F23" i="106"/>
  <c r="E23" i="106"/>
  <c r="F22" i="106"/>
  <c r="E22" i="106"/>
  <c r="F21" i="106"/>
  <c r="E21" i="106"/>
  <c r="F20" i="106"/>
  <c r="E20" i="106"/>
  <c r="F19" i="106"/>
  <c r="E19" i="106"/>
  <c r="F18" i="106"/>
  <c r="E18" i="106"/>
  <c r="F17" i="106"/>
  <c r="E17" i="106"/>
  <c r="F16" i="106"/>
  <c r="E16" i="106"/>
  <c r="F15" i="106"/>
  <c r="E15" i="106"/>
  <c r="F14" i="106"/>
  <c r="E14" i="106"/>
  <c r="F13" i="106"/>
  <c r="E13" i="106"/>
  <c r="F12" i="106"/>
  <c r="E12" i="106"/>
  <c r="F11" i="106"/>
  <c r="E11" i="106"/>
  <c r="F10" i="106"/>
  <c r="E10" i="106"/>
  <c r="F9" i="106"/>
  <c r="E9" i="106"/>
  <c r="F8" i="106"/>
  <c r="E8" i="106"/>
  <c r="F7" i="106"/>
  <c r="E7" i="106"/>
  <c r="F6" i="106"/>
  <c r="E6" i="106"/>
  <c r="F5" i="106"/>
  <c r="E5" i="106"/>
  <c r="H4" i="106"/>
  <c r="F4" i="106"/>
  <c r="E4" i="106"/>
  <c r="F28" i="105"/>
  <c r="E28" i="105"/>
  <c r="F27" i="105"/>
  <c r="E27" i="105"/>
  <c r="F26" i="105"/>
  <c r="E26" i="105"/>
  <c r="F25" i="105"/>
  <c r="E25" i="105"/>
  <c r="F24" i="105"/>
  <c r="E24" i="105"/>
  <c r="F23" i="105"/>
  <c r="E23" i="105"/>
  <c r="F22" i="105"/>
  <c r="E22" i="105"/>
  <c r="F21" i="105"/>
  <c r="E21" i="105"/>
  <c r="F20" i="105"/>
  <c r="E20" i="105"/>
  <c r="F19" i="105"/>
  <c r="E19" i="105"/>
  <c r="F18" i="105"/>
  <c r="E18" i="105"/>
  <c r="F17" i="105"/>
  <c r="E17" i="105"/>
  <c r="F16" i="105"/>
  <c r="E16" i="105"/>
  <c r="F15" i="105"/>
  <c r="E15" i="105"/>
  <c r="F14" i="105"/>
  <c r="E14" i="105"/>
  <c r="F13" i="105"/>
  <c r="E13" i="105"/>
  <c r="F12" i="105"/>
  <c r="E12" i="105"/>
  <c r="F11" i="105"/>
  <c r="E11" i="105"/>
  <c r="F10" i="105"/>
  <c r="E10" i="105"/>
  <c r="F9" i="105"/>
  <c r="E9" i="105"/>
  <c r="F8" i="105"/>
  <c r="E8" i="105"/>
  <c r="F7" i="105"/>
  <c r="E7" i="105"/>
  <c r="F6" i="105"/>
  <c r="E6" i="105"/>
  <c r="F5" i="105"/>
  <c r="E5" i="105"/>
  <c r="H4" i="105"/>
  <c r="F4" i="105"/>
  <c r="E4" i="105"/>
  <c r="F28" i="104"/>
  <c r="E28" i="104"/>
  <c r="F27" i="104"/>
  <c r="E27" i="104"/>
  <c r="F26" i="104"/>
  <c r="E26" i="104"/>
  <c r="F25" i="104"/>
  <c r="E25" i="104"/>
  <c r="F24" i="104"/>
  <c r="E24" i="104"/>
  <c r="F23" i="104"/>
  <c r="E23" i="104"/>
  <c r="F22" i="104"/>
  <c r="E22" i="104"/>
  <c r="F21" i="104"/>
  <c r="E21" i="104"/>
  <c r="F20" i="104"/>
  <c r="E20" i="104"/>
  <c r="F19" i="104"/>
  <c r="E19" i="104"/>
  <c r="F18" i="104"/>
  <c r="E18" i="104"/>
  <c r="F17" i="104"/>
  <c r="E17" i="104"/>
  <c r="F16" i="104"/>
  <c r="E16" i="104"/>
  <c r="F15" i="104"/>
  <c r="E15" i="104"/>
  <c r="F14" i="104"/>
  <c r="E14" i="104"/>
  <c r="F13" i="104"/>
  <c r="E13" i="104"/>
  <c r="F12" i="104"/>
  <c r="E12" i="104"/>
  <c r="F11" i="104"/>
  <c r="E11" i="104"/>
  <c r="F10" i="104"/>
  <c r="E10" i="104"/>
  <c r="F9" i="104"/>
  <c r="E9" i="104"/>
  <c r="F8" i="104"/>
  <c r="E8" i="104"/>
  <c r="F7" i="104"/>
  <c r="E7" i="104"/>
  <c r="F6" i="104"/>
  <c r="E6" i="104"/>
  <c r="F5" i="104"/>
  <c r="E5" i="104"/>
  <c r="H4" i="104"/>
  <c r="F4" i="104"/>
  <c r="E4" i="104"/>
  <c r="F28" i="103"/>
  <c r="E28" i="103"/>
  <c r="F27" i="103"/>
  <c r="E27" i="103"/>
  <c r="F26" i="103"/>
  <c r="E26" i="103"/>
  <c r="F25" i="103"/>
  <c r="E25" i="103"/>
  <c r="F24" i="103"/>
  <c r="E24" i="103"/>
  <c r="F23" i="103"/>
  <c r="E23" i="103"/>
  <c r="F22" i="103"/>
  <c r="E22" i="103"/>
  <c r="F21" i="103"/>
  <c r="E21" i="103"/>
  <c r="F20" i="103"/>
  <c r="E20" i="103"/>
  <c r="F19" i="103"/>
  <c r="E19" i="103"/>
  <c r="F18" i="103"/>
  <c r="E18" i="103"/>
  <c r="F17" i="103"/>
  <c r="E17" i="103"/>
  <c r="F16" i="103"/>
  <c r="E16" i="103"/>
  <c r="F15" i="103"/>
  <c r="E15" i="103"/>
  <c r="F14" i="103"/>
  <c r="E14" i="103"/>
  <c r="F13" i="103"/>
  <c r="E13" i="103"/>
  <c r="F12" i="103"/>
  <c r="E12" i="103"/>
  <c r="F11" i="103"/>
  <c r="E11" i="103"/>
  <c r="F10" i="103"/>
  <c r="E10" i="103"/>
  <c r="F9" i="103"/>
  <c r="E9" i="103"/>
  <c r="F8" i="103"/>
  <c r="E8" i="103"/>
  <c r="F7" i="103"/>
  <c r="E7" i="103"/>
  <c r="F6" i="103"/>
  <c r="E6" i="103"/>
  <c r="F5" i="103"/>
  <c r="E5" i="103"/>
  <c r="H4" i="103"/>
  <c r="F4" i="103"/>
  <c r="E4" i="103"/>
  <c r="F28" i="102"/>
  <c r="E28" i="102"/>
  <c r="F27" i="102"/>
  <c r="E27" i="102"/>
  <c r="F26" i="102"/>
  <c r="E26" i="102"/>
  <c r="F25" i="102"/>
  <c r="E25" i="102"/>
  <c r="F24" i="102"/>
  <c r="E24" i="102"/>
  <c r="F23" i="102"/>
  <c r="E23" i="102"/>
  <c r="F22" i="102"/>
  <c r="E22" i="102"/>
  <c r="F21" i="102"/>
  <c r="E21" i="102"/>
  <c r="F20" i="102"/>
  <c r="E20" i="102"/>
  <c r="F19" i="102"/>
  <c r="E19" i="102"/>
  <c r="F18" i="102"/>
  <c r="E18" i="102"/>
  <c r="F17" i="102"/>
  <c r="E17" i="102"/>
  <c r="F16" i="102"/>
  <c r="E16" i="102"/>
  <c r="F15" i="102"/>
  <c r="E15" i="102"/>
  <c r="F14" i="102"/>
  <c r="E14" i="102"/>
  <c r="F13" i="102"/>
  <c r="E13" i="102"/>
  <c r="F12" i="102"/>
  <c r="E12" i="102"/>
  <c r="F11" i="102"/>
  <c r="E11" i="102"/>
  <c r="F10" i="102"/>
  <c r="E10" i="102"/>
  <c r="F9" i="102"/>
  <c r="E9" i="102"/>
  <c r="F8" i="102"/>
  <c r="E8" i="102"/>
  <c r="F7" i="102"/>
  <c r="E7" i="102"/>
  <c r="F6" i="102"/>
  <c r="E6" i="102"/>
  <c r="F5" i="102"/>
  <c r="E5" i="102"/>
  <c r="H4" i="102"/>
  <c r="F4" i="102"/>
  <c r="E4" i="102"/>
  <c r="F28" i="101"/>
  <c r="E28" i="101"/>
  <c r="F27" i="101"/>
  <c r="E27" i="101"/>
  <c r="F26" i="101"/>
  <c r="E26" i="101"/>
  <c r="F25" i="101"/>
  <c r="E25" i="101"/>
  <c r="F24" i="101"/>
  <c r="E24" i="101"/>
  <c r="F23" i="101"/>
  <c r="E23" i="101"/>
  <c r="F22" i="101"/>
  <c r="E22" i="101"/>
  <c r="F21" i="101"/>
  <c r="E21" i="101"/>
  <c r="F20" i="101"/>
  <c r="E20" i="101"/>
  <c r="F19" i="101"/>
  <c r="E19" i="101"/>
  <c r="F18" i="101"/>
  <c r="E18" i="101"/>
  <c r="F17" i="101"/>
  <c r="E17" i="101"/>
  <c r="F16" i="101"/>
  <c r="E16" i="101"/>
  <c r="F15" i="101"/>
  <c r="E15" i="101"/>
  <c r="F14" i="101"/>
  <c r="E14" i="101"/>
  <c r="F13" i="101"/>
  <c r="E13" i="101"/>
  <c r="F12" i="101"/>
  <c r="E12" i="101"/>
  <c r="F11" i="101"/>
  <c r="E11" i="101"/>
  <c r="F10" i="101"/>
  <c r="E10" i="101"/>
  <c r="F9" i="101"/>
  <c r="E9" i="101"/>
  <c r="F8" i="101"/>
  <c r="E8" i="101"/>
  <c r="F7" i="101"/>
  <c r="E7" i="101"/>
  <c r="F6" i="101"/>
  <c r="E6" i="101"/>
  <c r="F5" i="101"/>
  <c r="E5" i="101"/>
  <c r="H4" i="101"/>
  <c r="F4" i="101"/>
  <c r="E4" i="101"/>
  <c r="F28" i="100"/>
  <c r="E28" i="100"/>
  <c r="F27" i="100"/>
  <c r="E27" i="100"/>
  <c r="F26" i="100"/>
  <c r="E26" i="100"/>
  <c r="F25" i="100"/>
  <c r="E25" i="100"/>
  <c r="F24" i="100"/>
  <c r="E24" i="100"/>
  <c r="F23" i="100"/>
  <c r="E23" i="100"/>
  <c r="F22" i="100"/>
  <c r="E22" i="100"/>
  <c r="F21" i="100"/>
  <c r="E21" i="100"/>
  <c r="F20" i="100"/>
  <c r="E20" i="100"/>
  <c r="F19" i="100"/>
  <c r="E19" i="100"/>
  <c r="F18" i="100"/>
  <c r="E18" i="100"/>
  <c r="F17" i="100"/>
  <c r="E17" i="100"/>
  <c r="F16" i="100"/>
  <c r="E16" i="100"/>
  <c r="F15" i="100"/>
  <c r="E15" i="100"/>
  <c r="F14" i="100"/>
  <c r="E14" i="100"/>
  <c r="F13" i="100"/>
  <c r="E13" i="100"/>
  <c r="F12" i="100"/>
  <c r="E12" i="100"/>
  <c r="F11" i="100"/>
  <c r="E11" i="100"/>
  <c r="F10" i="100"/>
  <c r="E10" i="100"/>
  <c r="F9" i="100"/>
  <c r="E9" i="100"/>
  <c r="F8" i="100"/>
  <c r="E8" i="100"/>
  <c r="F7" i="100"/>
  <c r="E7" i="100"/>
  <c r="F6" i="100"/>
  <c r="E6" i="100"/>
  <c r="F5" i="100"/>
  <c r="E5" i="100"/>
  <c r="H4" i="100"/>
  <c r="F4" i="100"/>
  <c r="E4" i="100"/>
  <c r="F28" i="99"/>
  <c r="E28" i="99"/>
  <c r="F27" i="99"/>
  <c r="E27" i="99"/>
  <c r="F26" i="99"/>
  <c r="E26" i="99"/>
  <c r="F25" i="99"/>
  <c r="E25" i="99"/>
  <c r="F24" i="99"/>
  <c r="E24" i="99"/>
  <c r="F23" i="99"/>
  <c r="E23" i="99"/>
  <c r="F22" i="99"/>
  <c r="E22" i="99"/>
  <c r="F21" i="99"/>
  <c r="E21" i="99"/>
  <c r="F20" i="99"/>
  <c r="E20" i="99"/>
  <c r="F19" i="99"/>
  <c r="E19" i="99"/>
  <c r="F18" i="99"/>
  <c r="E18" i="99"/>
  <c r="F17" i="99"/>
  <c r="E17" i="99"/>
  <c r="F16" i="99"/>
  <c r="E16" i="99"/>
  <c r="F15" i="99"/>
  <c r="E15" i="99"/>
  <c r="F14" i="99"/>
  <c r="E14" i="99"/>
  <c r="F13" i="99"/>
  <c r="E13" i="99"/>
  <c r="F12" i="99"/>
  <c r="E12" i="99"/>
  <c r="F11" i="99"/>
  <c r="E11" i="99"/>
  <c r="F10" i="99"/>
  <c r="E10" i="99"/>
  <c r="F9" i="99"/>
  <c r="E9" i="99"/>
  <c r="F8" i="99"/>
  <c r="E8" i="99"/>
  <c r="F7" i="99"/>
  <c r="E7" i="99"/>
  <c r="F6" i="99"/>
  <c r="E6" i="99"/>
  <c r="F5" i="99"/>
  <c r="E5" i="99"/>
  <c r="H4" i="99"/>
  <c r="F4" i="99"/>
  <c r="E4" i="99"/>
  <c r="F28" i="98"/>
  <c r="E28" i="98"/>
  <c r="F27" i="98"/>
  <c r="E27" i="98"/>
  <c r="F26" i="98"/>
  <c r="E26" i="98"/>
  <c r="F25" i="98"/>
  <c r="E25" i="98"/>
  <c r="F24" i="98"/>
  <c r="E24" i="98"/>
  <c r="F23" i="98"/>
  <c r="E23" i="98"/>
  <c r="F22" i="98"/>
  <c r="E22" i="98"/>
  <c r="F21" i="98"/>
  <c r="E21" i="98"/>
  <c r="F20" i="98"/>
  <c r="E20" i="98"/>
  <c r="F19" i="98"/>
  <c r="E19" i="98"/>
  <c r="F18" i="98"/>
  <c r="E18" i="98"/>
  <c r="F17" i="98"/>
  <c r="E17" i="98"/>
  <c r="F16" i="98"/>
  <c r="E16" i="98"/>
  <c r="F15" i="98"/>
  <c r="E15" i="98"/>
  <c r="F14" i="98"/>
  <c r="E14" i="98"/>
  <c r="F13" i="98"/>
  <c r="E13" i="98"/>
  <c r="F12" i="98"/>
  <c r="E12" i="98"/>
  <c r="F11" i="98"/>
  <c r="E11" i="98"/>
  <c r="F10" i="98"/>
  <c r="E10" i="98"/>
  <c r="F9" i="98"/>
  <c r="E9" i="98"/>
  <c r="H8" i="98"/>
  <c r="I70" i="83" s="1"/>
  <c r="F8" i="98"/>
  <c r="E8" i="98"/>
  <c r="F7" i="98"/>
  <c r="E7" i="98"/>
  <c r="F6" i="98"/>
  <c r="E6" i="98"/>
  <c r="F5" i="98"/>
  <c r="E5" i="98"/>
  <c r="H4" i="98"/>
  <c r="F4" i="98"/>
  <c r="E4" i="98"/>
  <c r="F28" i="97"/>
  <c r="E28" i="97"/>
  <c r="F27" i="97"/>
  <c r="E27" i="97"/>
  <c r="F26" i="97"/>
  <c r="E26" i="97"/>
  <c r="F25" i="97"/>
  <c r="E25" i="97"/>
  <c r="F24" i="97"/>
  <c r="E24" i="97"/>
  <c r="F23" i="97"/>
  <c r="E23" i="97"/>
  <c r="F22" i="97"/>
  <c r="E22" i="97"/>
  <c r="F21" i="97"/>
  <c r="E21" i="97"/>
  <c r="F20" i="97"/>
  <c r="E20" i="97"/>
  <c r="F19" i="97"/>
  <c r="E19" i="97"/>
  <c r="F18" i="97"/>
  <c r="E18" i="97"/>
  <c r="F17" i="97"/>
  <c r="E17" i="97"/>
  <c r="F16" i="97"/>
  <c r="E16" i="97"/>
  <c r="F15" i="97"/>
  <c r="E15" i="97"/>
  <c r="F14" i="97"/>
  <c r="E14" i="97"/>
  <c r="F13" i="97"/>
  <c r="E13" i="97"/>
  <c r="F12" i="97"/>
  <c r="E12" i="97"/>
  <c r="F11" i="97"/>
  <c r="E11" i="97"/>
  <c r="F10" i="97"/>
  <c r="E10" i="97"/>
  <c r="F9" i="97"/>
  <c r="E9" i="97"/>
  <c r="F8" i="97"/>
  <c r="E8" i="97"/>
  <c r="F7" i="97"/>
  <c r="E7" i="97"/>
  <c r="F6" i="97"/>
  <c r="E6" i="97"/>
  <c r="F5" i="97"/>
  <c r="E5" i="97"/>
  <c r="H4" i="97"/>
  <c r="F4" i="97"/>
  <c r="E4" i="97"/>
  <c r="F28" i="95"/>
  <c r="E28" i="95"/>
  <c r="F27" i="95"/>
  <c r="E27" i="95"/>
  <c r="F26" i="95"/>
  <c r="E26" i="95"/>
  <c r="F25" i="95"/>
  <c r="E25" i="95"/>
  <c r="F24" i="95"/>
  <c r="E24" i="95"/>
  <c r="F23" i="95"/>
  <c r="E23" i="95"/>
  <c r="F22" i="95"/>
  <c r="E22" i="95"/>
  <c r="F21" i="95"/>
  <c r="E21" i="95"/>
  <c r="F20" i="95"/>
  <c r="E20" i="95"/>
  <c r="F19" i="95"/>
  <c r="E19" i="95"/>
  <c r="F18" i="95"/>
  <c r="E18" i="95"/>
  <c r="F17" i="95"/>
  <c r="E17" i="95"/>
  <c r="F16" i="95"/>
  <c r="E16" i="95"/>
  <c r="F15" i="95"/>
  <c r="E15" i="95"/>
  <c r="F14" i="95"/>
  <c r="E14" i="95"/>
  <c r="H13" i="95"/>
  <c r="K68" i="83" s="1"/>
  <c r="F13" i="95"/>
  <c r="E13" i="95"/>
  <c r="F12" i="95"/>
  <c r="E12" i="95"/>
  <c r="F11" i="95"/>
  <c r="E11" i="95"/>
  <c r="F10" i="95"/>
  <c r="E10" i="95"/>
  <c r="H9" i="95"/>
  <c r="J68" i="83" s="1"/>
  <c r="F9" i="95"/>
  <c r="E9" i="95"/>
  <c r="F8" i="95"/>
  <c r="E8" i="95"/>
  <c r="F7" i="95"/>
  <c r="E7" i="95"/>
  <c r="F6" i="95"/>
  <c r="E6" i="95"/>
  <c r="F5" i="95"/>
  <c r="E5" i="95"/>
  <c r="H4" i="95"/>
  <c r="F4" i="95"/>
  <c r="E4" i="95"/>
  <c r="F28" i="94"/>
  <c r="E28" i="94"/>
  <c r="F27" i="94"/>
  <c r="E27" i="94"/>
  <c r="F26" i="94"/>
  <c r="E26" i="94"/>
  <c r="F25" i="94"/>
  <c r="E25" i="94"/>
  <c r="F24" i="94"/>
  <c r="E24" i="94"/>
  <c r="F23" i="94"/>
  <c r="E23" i="94"/>
  <c r="F22" i="94"/>
  <c r="E22" i="94"/>
  <c r="F21" i="94"/>
  <c r="E21" i="94"/>
  <c r="F20" i="94"/>
  <c r="E20" i="94"/>
  <c r="F19" i="94"/>
  <c r="E19" i="94"/>
  <c r="F18" i="94"/>
  <c r="E18" i="94"/>
  <c r="F17" i="94"/>
  <c r="E17" i="94"/>
  <c r="F16" i="94"/>
  <c r="E16" i="94"/>
  <c r="F15" i="94"/>
  <c r="E15" i="94"/>
  <c r="F14" i="94"/>
  <c r="E14" i="94"/>
  <c r="F13" i="94"/>
  <c r="E13" i="94"/>
  <c r="F12" i="94"/>
  <c r="E12" i="94"/>
  <c r="F11" i="94"/>
  <c r="E11" i="94"/>
  <c r="F10" i="94"/>
  <c r="E10" i="94"/>
  <c r="F9" i="94"/>
  <c r="E9" i="94"/>
  <c r="F8" i="94"/>
  <c r="E8" i="94"/>
  <c r="F7" i="94"/>
  <c r="E7" i="94"/>
  <c r="F6" i="94"/>
  <c r="E6" i="94"/>
  <c r="F5" i="94"/>
  <c r="E5" i="94"/>
  <c r="H4" i="94"/>
  <c r="F4" i="94"/>
  <c r="E4" i="94"/>
  <c r="F28" i="93"/>
  <c r="E28" i="93"/>
  <c r="F27" i="93"/>
  <c r="E27" i="93"/>
  <c r="F26" i="93"/>
  <c r="E26" i="93"/>
  <c r="F25" i="93"/>
  <c r="E25" i="93"/>
  <c r="F24" i="93"/>
  <c r="E24" i="93"/>
  <c r="F23" i="93"/>
  <c r="E23" i="93"/>
  <c r="F22" i="93"/>
  <c r="E22" i="93"/>
  <c r="F21" i="93"/>
  <c r="E21" i="93"/>
  <c r="F20" i="93"/>
  <c r="E20" i="93"/>
  <c r="F19" i="93"/>
  <c r="E19" i="93"/>
  <c r="F18" i="93"/>
  <c r="E18" i="93"/>
  <c r="F17" i="93"/>
  <c r="E17" i="93"/>
  <c r="F16" i="93"/>
  <c r="E16" i="93"/>
  <c r="F15" i="93"/>
  <c r="E15" i="93"/>
  <c r="F14" i="93"/>
  <c r="E14" i="93"/>
  <c r="F13" i="93"/>
  <c r="E13" i="93"/>
  <c r="F12" i="93"/>
  <c r="E12" i="93"/>
  <c r="F11" i="93"/>
  <c r="E11" i="93"/>
  <c r="F10" i="93"/>
  <c r="E10" i="93"/>
  <c r="H9" i="93"/>
  <c r="J66" i="83" s="1"/>
  <c r="F9" i="93"/>
  <c r="E9" i="93"/>
  <c r="F8" i="93"/>
  <c r="E8" i="93"/>
  <c r="F7" i="93"/>
  <c r="E7" i="93"/>
  <c r="F6" i="93"/>
  <c r="E6" i="93"/>
  <c r="F5" i="93"/>
  <c r="E5" i="93"/>
  <c r="H4" i="93"/>
  <c r="F4" i="93"/>
  <c r="E4" i="93"/>
  <c r="F28" i="91"/>
  <c r="E28" i="91"/>
  <c r="F27" i="91"/>
  <c r="E27" i="91"/>
  <c r="F26" i="91"/>
  <c r="E26" i="91"/>
  <c r="F25" i="91"/>
  <c r="E25" i="91"/>
  <c r="F24" i="91"/>
  <c r="E24" i="91"/>
  <c r="F23" i="91"/>
  <c r="E23" i="91"/>
  <c r="F22" i="91"/>
  <c r="E22" i="91"/>
  <c r="F21" i="91"/>
  <c r="E21" i="91"/>
  <c r="F20" i="91"/>
  <c r="E20" i="91"/>
  <c r="F19" i="91"/>
  <c r="E19" i="91"/>
  <c r="F18" i="91"/>
  <c r="E18" i="91"/>
  <c r="F17" i="91"/>
  <c r="E17" i="91"/>
  <c r="F16" i="91"/>
  <c r="E16" i="91"/>
  <c r="F15" i="91"/>
  <c r="E15" i="91"/>
  <c r="F14" i="91"/>
  <c r="E14" i="91"/>
  <c r="F13" i="91"/>
  <c r="E13" i="91"/>
  <c r="F12" i="91"/>
  <c r="E12" i="91"/>
  <c r="F11" i="91"/>
  <c r="E11" i="91"/>
  <c r="F10" i="91"/>
  <c r="E10" i="91"/>
  <c r="F9" i="91"/>
  <c r="E9" i="91"/>
  <c r="H8" i="91"/>
  <c r="I65" i="83" s="1"/>
  <c r="F8" i="91"/>
  <c r="E8" i="91"/>
  <c r="F7" i="91"/>
  <c r="E7" i="91"/>
  <c r="F6" i="91"/>
  <c r="E6" i="91"/>
  <c r="F5" i="91"/>
  <c r="E5" i="91"/>
  <c r="H4" i="91"/>
  <c r="F4" i="91"/>
  <c r="E4" i="91"/>
  <c r="F28" i="90"/>
  <c r="E28" i="90"/>
  <c r="F27" i="90"/>
  <c r="E27" i="90"/>
  <c r="F26" i="90"/>
  <c r="E26" i="90"/>
  <c r="F25" i="90"/>
  <c r="E25" i="90"/>
  <c r="F24" i="90"/>
  <c r="E24" i="90"/>
  <c r="F23" i="90"/>
  <c r="E23" i="90"/>
  <c r="F22" i="90"/>
  <c r="E22" i="90"/>
  <c r="F21" i="90"/>
  <c r="E21" i="90"/>
  <c r="F20" i="90"/>
  <c r="E20" i="90"/>
  <c r="F19" i="90"/>
  <c r="E19" i="90"/>
  <c r="F18" i="90"/>
  <c r="E18" i="90"/>
  <c r="F17" i="90"/>
  <c r="E17" i="90"/>
  <c r="F16" i="90"/>
  <c r="E16" i="90"/>
  <c r="F15" i="90"/>
  <c r="E15" i="90"/>
  <c r="F14" i="90"/>
  <c r="E14" i="90"/>
  <c r="H13" i="90"/>
  <c r="K64" i="83" s="1"/>
  <c r="F13" i="90"/>
  <c r="E13" i="90"/>
  <c r="F12" i="90"/>
  <c r="E12" i="90"/>
  <c r="F11" i="90"/>
  <c r="E11" i="90"/>
  <c r="F10" i="90"/>
  <c r="E10" i="90"/>
  <c r="H9" i="90"/>
  <c r="J64" i="83" s="1"/>
  <c r="F9" i="90"/>
  <c r="E9" i="90"/>
  <c r="F8" i="90"/>
  <c r="E8" i="90"/>
  <c r="F7" i="90"/>
  <c r="E7" i="90"/>
  <c r="F6" i="90"/>
  <c r="E6" i="90"/>
  <c r="F5" i="90"/>
  <c r="E5" i="90"/>
  <c r="H4" i="90"/>
  <c r="F4" i="90"/>
  <c r="E4" i="90"/>
  <c r="F28" i="89"/>
  <c r="E28" i="89"/>
  <c r="F27" i="89"/>
  <c r="E27" i="89"/>
  <c r="F26" i="89"/>
  <c r="E26" i="89"/>
  <c r="F25" i="89"/>
  <c r="E25" i="89"/>
  <c r="F24" i="89"/>
  <c r="E24" i="89"/>
  <c r="F23" i="89"/>
  <c r="E23" i="89"/>
  <c r="F22" i="89"/>
  <c r="E22" i="89"/>
  <c r="F21" i="89"/>
  <c r="E21" i="89"/>
  <c r="F20" i="89"/>
  <c r="E20" i="89"/>
  <c r="F19" i="89"/>
  <c r="E19" i="89"/>
  <c r="F18" i="89"/>
  <c r="E18" i="89"/>
  <c r="F17" i="89"/>
  <c r="E17" i="89"/>
  <c r="F16" i="89"/>
  <c r="E16" i="89"/>
  <c r="F15" i="89"/>
  <c r="E15" i="89"/>
  <c r="F14" i="89"/>
  <c r="E14" i="89"/>
  <c r="F13" i="89"/>
  <c r="E13" i="89"/>
  <c r="F12" i="89"/>
  <c r="E12" i="89"/>
  <c r="F11" i="89"/>
  <c r="E11" i="89"/>
  <c r="F10" i="89"/>
  <c r="E10" i="89"/>
  <c r="F9" i="89"/>
  <c r="E9" i="89"/>
  <c r="H8" i="89"/>
  <c r="I63" i="83" s="1"/>
  <c r="F8" i="89"/>
  <c r="E8" i="89"/>
  <c r="F7" i="89"/>
  <c r="E7" i="89"/>
  <c r="F6" i="89"/>
  <c r="E6" i="89"/>
  <c r="F5" i="89"/>
  <c r="E5" i="89"/>
  <c r="H4" i="89"/>
  <c r="F4" i="89"/>
  <c r="E4" i="89"/>
  <c r="F28" i="88"/>
  <c r="E28" i="88"/>
  <c r="F27" i="88"/>
  <c r="E27" i="88"/>
  <c r="F26" i="88"/>
  <c r="E26" i="88"/>
  <c r="F25" i="88"/>
  <c r="E25" i="88"/>
  <c r="F24" i="88"/>
  <c r="E24" i="88"/>
  <c r="F23" i="88"/>
  <c r="E23" i="88"/>
  <c r="F22" i="88"/>
  <c r="E22" i="88"/>
  <c r="F21" i="88"/>
  <c r="E21" i="88"/>
  <c r="F20" i="88"/>
  <c r="E20" i="88"/>
  <c r="F19" i="88"/>
  <c r="E19" i="88"/>
  <c r="F18" i="88"/>
  <c r="E18" i="88"/>
  <c r="F17" i="88"/>
  <c r="E17" i="88"/>
  <c r="F16" i="88"/>
  <c r="E16" i="88"/>
  <c r="F15" i="88"/>
  <c r="E15" i="88"/>
  <c r="F14" i="88"/>
  <c r="E14" i="88"/>
  <c r="F13" i="88"/>
  <c r="E13" i="88"/>
  <c r="F12" i="88"/>
  <c r="E12" i="88"/>
  <c r="F11" i="88"/>
  <c r="E11" i="88"/>
  <c r="F10" i="88"/>
  <c r="E10" i="88"/>
  <c r="F9" i="88"/>
  <c r="E9" i="88"/>
  <c r="F8" i="88"/>
  <c r="E8" i="88"/>
  <c r="F7" i="88"/>
  <c r="E7" i="88"/>
  <c r="F6" i="88"/>
  <c r="E6" i="88"/>
  <c r="F5" i="88"/>
  <c r="E5" i="88"/>
  <c r="H4" i="88"/>
  <c r="F4" i="88"/>
  <c r="E4" i="88"/>
  <c r="F28" i="87"/>
  <c r="E28" i="87"/>
  <c r="F27" i="87"/>
  <c r="E27" i="87"/>
  <c r="F26" i="87"/>
  <c r="E26" i="87"/>
  <c r="F25" i="87"/>
  <c r="E25" i="87"/>
  <c r="F24" i="87"/>
  <c r="E24" i="87"/>
  <c r="F23" i="87"/>
  <c r="E23" i="87"/>
  <c r="F22" i="87"/>
  <c r="E22" i="87"/>
  <c r="F21" i="87"/>
  <c r="E21" i="87"/>
  <c r="F20" i="87"/>
  <c r="E20" i="87"/>
  <c r="F19" i="87"/>
  <c r="E19" i="87"/>
  <c r="F18" i="87"/>
  <c r="E18" i="87"/>
  <c r="F17" i="87"/>
  <c r="E17" i="87"/>
  <c r="F16" i="87"/>
  <c r="E16" i="87"/>
  <c r="F15" i="87"/>
  <c r="E15" i="87"/>
  <c r="F14" i="87"/>
  <c r="E14" i="87"/>
  <c r="F13" i="87"/>
  <c r="E13" i="87"/>
  <c r="F12" i="87"/>
  <c r="E12" i="87"/>
  <c r="F11" i="87"/>
  <c r="E11" i="87"/>
  <c r="F10" i="87"/>
  <c r="E10" i="87"/>
  <c r="H9" i="87"/>
  <c r="J61" i="83" s="1"/>
  <c r="F9" i="87"/>
  <c r="E9" i="87"/>
  <c r="F8" i="87"/>
  <c r="E8" i="87"/>
  <c r="F7" i="87"/>
  <c r="E7" i="87"/>
  <c r="F6" i="87"/>
  <c r="E6" i="87"/>
  <c r="F5" i="87"/>
  <c r="E5" i="87"/>
  <c r="H4" i="87"/>
  <c r="F4" i="87"/>
  <c r="E4" i="87"/>
  <c r="F28" i="86"/>
  <c r="E28" i="86"/>
  <c r="F27" i="86"/>
  <c r="E27" i="86"/>
  <c r="F26" i="86"/>
  <c r="E26" i="86"/>
  <c r="F25" i="86"/>
  <c r="E25" i="86"/>
  <c r="F24" i="86"/>
  <c r="E24" i="86"/>
  <c r="F23" i="86"/>
  <c r="E23" i="86"/>
  <c r="F22" i="86"/>
  <c r="E22" i="86"/>
  <c r="F21" i="86"/>
  <c r="E21" i="86"/>
  <c r="F20" i="86"/>
  <c r="E20" i="86"/>
  <c r="F19" i="86"/>
  <c r="E19" i="86"/>
  <c r="F18" i="86"/>
  <c r="E18" i="86"/>
  <c r="F17" i="86"/>
  <c r="E17" i="86"/>
  <c r="F16" i="86"/>
  <c r="E16" i="86"/>
  <c r="F15" i="86"/>
  <c r="E15" i="86"/>
  <c r="F14" i="86"/>
  <c r="E14" i="86"/>
  <c r="H13" i="86"/>
  <c r="K60" i="83" s="1"/>
  <c r="F13" i="86"/>
  <c r="E13" i="86"/>
  <c r="F12" i="86"/>
  <c r="E12" i="86"/>
  <c r="F11" i="86"/>
  <c r="E11" i="86"/>
  <c r="F10" i="86"/>
  <c r="E10" i="86"/>
  <c r="H9" i="86"/>
  <c r="J60" i="83" s="1"/>
  <c r="F9" i="86"/>
  <c r="E9" i="86"/>
  <c r="F8" i="86"/>
  <c r="E8" i="86"/>
  <c r="F7" i="86"/>
  <c r="E7" i="86"/>
  <c r="F6" i="86"/>
  <c r="E6" i="86"/>
  <c r="F5" i="86"/>
  <c r="E5" i="86"/>
  <c r="H4" i="86"/>
  <c r="F4" i="86"/>
  <c r="E4" i="86"/>
  <c r="F28" i="80"/>
  <c r="E28" i="80"/>
  <c r="F27" i="80"/>
  <c r="E27" i="80"/>
  <c r="F26" i="80"/>
  <c r="E26" i="80"/>
  <c r="F25" i="80"/>
  <c r="E25" i="80"/>
  <c r="F24" i="80"/>
  <c r="E24" i="80"/>
  <c r="F23" i="80"/>
  <c r="E23" i="80"/>
  <c r="F22" i="80"/>
  <c r="E22" i="80"/>
  <c r="F21" i="80"/>
  <c r="E21" i="80"/>
  <c r="F20" i="80"/>
  <c r="E20" i="80"/>
  <c r="F19" i="80"/>
  <c r="E19" i="80"/>
  <c r="F18" i="80"/>
  <c r="E18" i="80"/>
  <c r="F17" i="80"/>
  <c r="E17" i="80"/>
  <c r="F16" i="80"/>
  <c r="E16" i="80"/>
  <c r="F15" i="80"/>
  <c r="E15" i="80"/>
  <c r="F14" i="80"/>
  <c r="E14" i="80"/>
  <c r="F13" i="80"/>
  <c r="E13" i="80"/>
  <c r="F12" i="80"/>
  <c r="E12" i="80"/>
  <c r="F11" i="80"/>
  <c r="E11" i="80"/>
  <c r="F10" i="80"/>
  <c r="E10" i="80"/>
  <c r="F9" i="80"/>
  <c r="E9" i="80"/>
  <c r="F8" i="80"/>
  <c r="E8" i="80"/>
  <c r="F7" i="80"/>
  <c r="E7" i="80"/>
  <c r="F6" i="80"/>
  <c r="E6" i="80"/>
  <c r="F5" i="80"/>
  <c r="E5" i="80"/>
  <c r="H4" i="80"/>
  <c r="F4" i="80"/>
  <c r="E4" i="80"/>
  <c r="F28" i="79"/>
  <c r="E28" i="79"/>
  <c r="F27" i="79"/>
  <c r="E27" i="79"/>
  <c r="F26" i="79"/>
  <c r="E26" i="79"/>
  <c r="F25" i="79"/>
  <c r="E25" i="79"/>
  <c r="F24" i="79"/>
  <c r="E24" i="79"/>
  <c r="F23" i="79"/>
  <c r="E23" i="79"/>
  <c r="F22" i="79"/>
  <c r="E22" i="79"/>
  <c r="F21" i="79"/>
  <c r="E21" i="79"/>
  <c r="F20" i="79"/>
  <c r="E20" i="79"/>
  <c r="F19" i="79"/>
  <c r="E19" i="79"/>
  <c r="F18" i="79"/>
  <c r="E18" i="79"/>
  <c r="F17" i="79"/>
  <c r="E17" i="79"/>
  <c r="F16" i="79"/>
  <c r="E16" i="79"/>
  <c r="F15" i="79"/>
  <c r="E15" i="79"/>
  <c r="F14" i="79"/>
  <c r="E14" i="79"/>
  <c r="F13" i="79"/>
  <c r="E13" i="79"/>
  <c r="F12" i="79"/>
  <c r="E12" i="79"/>
  <c r="F11" i="79"/>
  <c r="E11" i="79"/>
  <c r="F10" i="79"/>
  <c r="E10" i="79"/>
  <c r="H9" i="79"/>
  <c r="J58" i="83" s="1"/>
  <c r="F9" i="79"/>
  <c r="E9" i="79"/>
  <c r="F8" i="79"/>
  <c r="E8" i="79"/>
  <c r="F7" i="79"/>
  <c r="E7" i="79"/>
  <c r="F6" i="79"/>
  <c r="E6" i="79"/>
  <c r="F5" i="79"/>
  <c r="E5" i="79"/>
  <c r="H4" i="79"/>
  <c r="F4" i="79"/>
  <c r="E4" i="79"/>
  <c r="F28" i="78"/>
  <c r="E28" i="78"/>
  <c r="F27" i="78"/>
  <c r="E27" i="78"/>
  <c r="F26" i="78"/>
  <c r="E26" i="78"/>
  <c r="F25" i="78"/>
  <c r="E25" i="78"/>
  <c r="F24" i="78"/>
  <c r="E24" i="78"/>
  <c r="F23" i="78"/>
  <c r="E23" i="78"/>
  <c r="F22" i="78"/>
  <c r="E22" i="78"/>
  <c r="F21" i="78"/>
  <c r="E21" i="78"/>
  <c r="F20" i="78"/>
  <c r="E20" i="78"/>
  <c r="F19" i="78"/>
  <c r="E19" i="78"/>
  <c r="F18" i="78"/>
  <c r="E18" i="78"/>
  <c r="F17" i="78"/>
  <c r="E17" i="78"/>
  <c r="F16" i="78"/>
  <c r="E16" i="78"/>
  <c r="F15" i="78"/>
  <c r="E15" i="78"/>
  <c r="F14" i="78"/>
  <c r="E14" i="78"/>
  <c r="F13" i="78"/>
  <c r="E13" i="78"/>
  <c r="F12" i="78"/>
  <c r="E12" i="78"/>
  <c r="F11" i="78"/>
  <c r="E11" i="78"/>
  <c r="F10" i="78"/>
  <c r="E10" i="78"/>
  <c r="H9" i="78"/>
  <c r="J57" i="83" s="1"/>
  <c r="F9" i="78"/>
  <c r="E9" i="78"/>
  <c r="F8" i="78"/>
  <c r="E8" i="78"/>
  <c r="F7" i="78"/>
  <c r="E7" i="78"/>
  <c r="F6" i="78"/>
  <c r="E6" i="78"/>
  <c r="F5" i="78"/>
  <c r="E5" i="78"/>
  <c r="H4" i="78"/>
  <c r="F4" i="78"/>
  <c r="E4" i="78"/>
  <c r="F28" i="77"/>
  <c r="E28" i="77"/>
  <c r="F27" i="77"/>
  <c r="E27" i="77"/>
  <c r="F26" i="77"/>
  <c r="E26" i="77"/>
  <c r="F25" i="77"/>
  <c r="E25" i="77"/>
  <c r="F24" i="77"/>
  <c r="E24" i="77"/>
  <c r="F23" i="77"/>
  <c r="E23" i="77"/>
  <c r="F22" i="77"/>
  <c r="E22" i="77"/>
  <c r="F21" i="77"/>
  <c r="E21" i="77"/>
  <c r="F20" i="77"/>
  <c r="E20" i="77"/>
  <c r="F19" i="77"/>
  <c r="E19" i="77"/>
  <c r="F18" i="77"/>
  <c r="E18" i="77"/>
  <c r="F17" i="77"/>
  <c r="E17" i="77"/>
  <c r="F16" i="77"/>
  <c r="E16" i="77"/>
  <c r="F15" i="77"/>
  <c r="E15" i="77"/>
  <c r="F14" i="77"/>
  <c r="E14" i="77"/>
  <c r="H13" i="77"/>
  <c r="K56" i="83" s="1"/>
  <c r="F13" i="77"/>
  <c r="E13" i="77"/>
  <c r="F12" i="77"/>
  <c r="E12" i="77"/>
  <c r="F11" i="77"/>
  <c r="E11" i="77"/>
  <c r="F10" i="77"/>
  <c r="E10" i="77"/>
  <c r="H9" i="77"/>
  <c r="J56" i="83" s="1"/>
  <c r="F9" i="77"/>
  <c r="E9" i="77"/>
  <c r="F8" i="77"/>
  <c r="E8" i="77"/>
  <c r="F7" i="77"/>
  <c r="E7" i="77"/>
  <c r="F6" i="77"/>
  <c r="E6" i="77"/>
  <c r="F5" i="77"/>
  <c r="E5" i="77"/>
  <c r="H4" i="77"/>
  <c r="F4" i="77"/>
  <c r="E4" i="77"/>
  <c r="F28" i="76"/>
  <c r="E28" i="76"/>
  <c r="F27" i="76"/>
  <c r="E27" i="76"/>
  <c r="F26" i="76"/>
  <c r="E26" i="76"/>
  <c r="F25" i="76"/>
  <c r="E25" i="76"/>
  <c r="F24" i="76"/>
  <c r="E24" i="76"/>
  <c r="F23" i="76"/>
  <c r="E23" i="76"/>
  <c r="F22" i="76"/>
  <c r="E22" i="76"/>
  <c r="F21" i="76"/>
  <c r="E21" i="76"/>
  <c r="F20" i="76"/>
  <c r="E20" i="76"/>
  <c r="F19" i="76"/>
  <c r="E19" i="76"/>
  <c r="F18" i="76"/>
  <c r="E18" i="76"/>
  <c r="F17" i="76"/>
  <c r="E17" i="76"/>
  <c r="F16" i="76"/>
  <c r="E16" i="76"/>
  <c r="F15" i="76"/>
  <c r="E15" i="76"/>
  <c r="F14" i="76"/>
  <c r="E14" i="76"/>
  <c r="F13" i="76"/>
  <c r="E13" i="76"/>
  <c r="F12" i="76"/>
  <c r="E12" i="76"/>
  <c r="F11" i="76"/>
  <c r="E11" i="76"/>
  <c r="F10" i="76"/>
  <c r="E10" i="76"/>
  <c r="F9" i="76"/>
  <c r="E9" i="76"/>
  <c r="F8" i="76"/>
  <c r="E8" i="76"/>
  <c r="F7" i="76"/>
  <c r="E7" i="76"/>
  <c r="F6" i="76"/>
  <c r="E6" i="76"/>
  <c r="F5" i="76"/>
  <c r="E5" i="76"/>
  <c r="H4" i="76"/>
  <c r="F4" i="76"/>
  <c r="E4" i="76"/>
  <c r="F28" i="75"/>
  <c r="E28" i="75"/>
  <c r="F27" i="75"/>
  <c r="E27" i="75"/>
  <c r="F26" i="75"/>
  <c r="E26" i="75"/>
  <c r="F25" i="75"/>
  <c r="E25" i="75"/>
  <c r="F24" i="75"/>
  <c r="E24" i="75"/>
  <c r="F23" i="75"/>
  <c r="E23" i="75"/>
  <c r="F22" i="75"/>
  <c r="E22" i="75"/>
  <c r="F21" i="75"/>
  <c r="E21" i="75"/>
  <c r="F20" i="75"/>
  <c r="E20" i="75"/>
  <c r="F19" i="75"/>
  <c r="E19" i="75"/>
  <c r="F18" i="75"/>
  <c r="E18" i="75"/>
  <c r="F17" i="75"/>
  <c r="E17" i="75"/>
  <c r="F16" i="75"/>
  <c r="E16" i="75"/>
  <c r="F15" i="75"/>
  <c r="E15" i="75"/>
  <c r="F14" i="75"/>
  <c r="E14" i="75"/>
  <c r="F13" i="75"/>
  <c r="E13" i="75"/>
  <c r="F12" i="75"/>
  <c r="E12" i="75"/>
  <c r="F11" i="75"/>
  <c r="E11" i="75"/>
  <c r="F10" i="75"/>
  <c r="E10" i="75"/>
  <c r="F9" i="75"/>
  <c r="E9" i="75"/>
  <c r="F8" i="75"/>
  <c r="E8" i="75"/>
  <c r="F7" i="75"/>
  <c r="E7" i="75"/>
  <c r="F6" i="75"/>
  <c r="E6" i="75"/>
  <c r="F5" i="75"/>
  <c r="E5" i="75"/>
  <c r="H4" i="75"/>
  <c r="F4" i="75"/>
  <c r="E4" i="75"/>
  <c r="F28" i="74"/>
  <c r="E28" i="74"/>
  <c r="F27" i="74"/>
  <c r="E27" i="74"/>
  <c r="F26" i="74"/>
  <c r="E26" i="74"/>
  <c r="F25" i="74"/>
  <c r="E25" i="74"/>
  <c r="F24" i="74"/>
  <c r="E24" i="74"/>
  <c r="F23" i="74"/>
  <c r="E23" i="74"/>
  <c r="F22" i="74"/>
  <c r="E22" i="74"/>
  <c r="F21" i="74"/>
  <c r="E21" i="74"/>
  <c r="F20" i="74"/>
  <c r="E20" i="74"/>
  <c r="F19" i="74"/>
  <c r="E19" i="74"/>
  <c r="F18" i="74"/>
  <c r="E18" i="74"/>
  <c r="F17" i="74"/>
  <c r="E17" i="74"/>
  <c r="F16" i="74"/>
  <c r="E16" i="74"/>
  <c r="F15" i="74"/>
  <c r="E15" i="74"/>
  <c r="F14" i="74"/>
  <c r="E14" i="74"/>
  <c r="F13" i="74"/>
  <c r="E13" i="74"/>
  <c r="F12" i="74"/>
  <c r="E12" i="74"/>
  <c r="F11" i="74"/>
  <c r="E11" i="74"/>
  <c r="F10" i="74"/>
  <c r="E10" i="74"/>
  <c r="F9" i="74"/>
  <c r="E9" i="74"/>
  <c r="F8" i="74"/>
  <c r="E8" i="74"/>
  <c r="F7" i="74"/>
  <c r="E7" i="74"/>
  <c r="F6" i="74"/>
  <c r="E6" i="74"/>
  <c r="F5" i="74"/>
  <c r="E5" i="74"/>
  <c r="H4" i="74"/>
  <c r="F4" i="74"/>
  <c r="E4" i="74"/>
  <c r="F28" i="73"/>
  <c r="E28" i="73"/>
  <c r="F27" i="73"/>
  <c r="E27" i="73"/>
  <c r="F26" i="73"/>
  <c r="E26" i="73"/>
  <c r="F25" i="73"/>
  <c r="E25" i="73"/>
  <c r="F24" i="73"/>
  <c r="E24" i="73"/>
  <c r="F23" i="73"/>
  <c r="E23" i="73"/>
  <c r="F22" i="73"/>
  <c r="E22" i="73"/>
  <c r="F21" i="73"/>
  <c r="E21" i="73"/>
  <c r="F20" i="73"/>
  <c r="E20" i="73"/>
  <c r="F19" i="73"/>
  <c r="E19" i="73"/>
  <c r="F18" i="73"/>
  <c r="E18" i="73"/>
  <c r="F17" i="73"/>
  <c r="E17" i="73"/>
  <c r="F16" i="73"/>
  <c r="E16" i="73"/>
  <c r="F15" i="73"/>
  <c r="E15" i="73"/>
  <c r="F14" i="73"/>
  <c r="E14" i="73"/>
  <c r="F13" i="73"/>
  <c r="E13" i="73"/>
  <c r="F12" i="73"/>
  <c r="E12" i="73"/>
  <c r="F11" i="73"/>
  <c r="E11" i="73"/>
  <c r="F10" i="73"/>
  <c r="E10" i="73"/>
  <c r="H9" i="73"/>
  <c r="J52" i="83" s="1"/>
  <c r="F9" i="73"/>
  <c r="E9" i="73"/>
  <c r="F8" i="73"/>
  <c r="E8" i="73"/>
  <c r="F7" i="73"/>
  <c r="E7" i="73"/>
  <c r="F6" i="73"/>
  <c r="E6" i="73"/>
  <c r="F5" i="73"/>
  <c r="E5" i="73"/>
  <c r="H4" i="73"/>
  <c r="F4" i="73"/>
  <c r="E4" i="73"/>
  <c r="F28" i="72"/>
  <c r="E28" i="72"/>
  <c r="F27" i="72"/>
  <c r="E27" i="72"/>
  <c r="F26" i="72"/>
  <c r="E26" i="72"/>
  <c r="F25" i="72"/>
  <c r="E25" i="72"/>
  <c r="F24" i="72"/>
  <c r="E24" i="72"/>
  <c r="F23" i="72"/>
  <c r="E23" i="72"/>
  <c r="F22" i="72"/>
  <c r="E22" i="72"/>
  <c r="F21" i="72"/>
  <c r="E21" i="72"/>
  <c r="F20" i="72"/>
  <c r="E20" i="72"/>
  <c r="F19" i="72"/>
  <c r="E19" i="72"/>
  <c r="F18" i="72"/>
  <c r="E18" i="72"/>
  <c r="F17" i="72"/>
  <c r="E17" i="72"/>
  <c r="F16" i="72"/>
  <c r="E16" i="72"/>
  <c r="F15" i="72"/>
  <c r="E15" i="72"/>
  <c r="F14" i="72"/>
  <c r="E14" i="72"/>
  <c r="F13" i="72"/>
  <c r="E13" i="72"/>
  <c r="F12" i="72"/>
  <c r="E12" i="72"/>
  <c r="F11" i="72"/>
  <c r="E11" i="72"/>
  <c r="F10" i="72"/>
  <c r="E10" i="72"/>
  <c r="F9" i="72"/>
  <c r="E9" i="72"/>
  <c r="F8" i="72"/>
  <c r="E8" i="72"/>
  <c r="F7" i="72"/>
  <c r="E7" i="72"/>
  <c r="F6" i="72"/>
  <c r="E6" i="72"/>
  <c r="F5" i="72"/>
  <c r="E5" i="72"/>
  <c r="H4" i="72"/>
  <c r="F4" i="72"/>
  <c r="E4" i="72"/>
  <c r="F28" i="71"/>
  <c r="E28" i="71"/>
  <c r="F27" i="71"/>
  <c r="E27" i="71"/>
  <c r="F26" i="71"/>
  <c r="E26" i="71"/>
  <c r="F25" i="71"/>
  <c r="E25" i="71"/>
  <c r="F24" i="71"/>
  <c r="E24" i="71"/>
  <c r="F23" i="71"/>
  <c r="E23" i="71"/>
  <c r="F22" i="71"/>
  <c r="E22" i="71"/>
  <c r="F21" i="71"/>
  <c r="E21" i="71"/>
  <c r="F20" i="71"/>
  <c r="E20" i="71"/>
  <c r="F19" i="71"/>
  <c r="E19" i="71"/>
  <c r="F18" i="71"/>
  <c r="E18" i="71"/>
  <c r="F17" i="71"/>
  <c r="E17" i="71"/>
  <c r="F16" i="71"/>
  <c r="E16" i="71"/>
  <c r="F15" i="71"/>
  <c r="E15" i="71"/>
  <c r="F14" i="71"/>
  <c r="E14" i="71"/>
  <c r="F13" i="71"/>
  <c r="E13" i="71"/>
  <c r="F12" i="71"/>
  <c r="E12" i="71"/>
  <c r="F11" i="71"/>
  <c r="E11" i="71"/>
  <c r="F10" i="71"/>
  <c r="E10" i="71"/>
  <c r="H9" i="71"/>
  <c r="J50" i="83" s="1"/>
  <c r="F9" i="71"/>
  <c r="E9" i="71"/>
  <c r="F8" i="71"/>
  <c r="E8" i="71"/>
  <c r="F7" i="71"/>
  <c r="E7" i="71"/>
  <c r="F6" i="71"/>
  <c r="E6" i="71"/>
  <c r="F5" i="71"/>
  <c r="E5" i="71"/>
  <c r="H4" i="71"/>
  <c r="F4" i="71"/>
  <c r="E4" i="71"/>
  <c r="F28" i="70"/>
  <c r="E28" i="70"/>
  <c r="F27" i="70"/>
  <c r="E27" i="70"/>
  <c r="F26" i="70"/>
  <c r="E26" i="70"/>
  <c r="F25" i="70"/>
  <c r="E25" i="70"/>
  <c r="F24" i="70"/>
  <c r="E24" i="70"/>
  <c r="F23" i="70"/>
  <c r="E23" i="70"/>
  <c r="F22" i="70"/>
  <c r="E22" i="70"/>
  <c r="F21" i="70"/>
  <c r="E21" i="70"/>
  <c r="F20" i="70"/>
  <c r="E20" i="70"/>
  <c r="F19" i="70"/>
  <c r="E19" i="70"/>
  <c r="F18" i="70"/>
  <c r="E18" i="70"/>
  <c r="F17" i="70"/>
  <c r="E17" i="70"/>
  <c r="F16" i="70"/>
  <c r="E16" i="70"/>
  <c r="F15" i="70"/>
  <c r="E15" i="70"/>
  <c r="F14" i="70"/>
  <c r="E14" i="70"/>
  <c r="F13" i="70"/>
  <c r="E13" i="70"/>
  <c r="F12" i="70"/>
  <c r="E12" i="70"/>
  <c r="F11" i="70"/>
  <c r="E11" i="70"/>
  <c r="F10" i="70"/>
  <c r="E10" i="70"/>
  <c r="F9" i="70"/>
  <c r="E9" i="70"/>
  <c r="F8" i="70"/>
  <c r="E8" i="70"/>
  <c r="F7" i="70"/>
  <c r="E7" i="70"/>
  <c r="F6" i="70"/>
  <c r="E6" i="70"/>
  <c r="F5" i="70"/>
  <c r="E5" i="70"/>
  <c r="H4" i="70"/>
  <c r="F4" i="70"/>
  <c r="E4" i="70"/>
  <c r="F28" i="69"/>
  <c r="E28" i="69"/>
  <c r="F27" i="69"/>
  <c r="E27" i="69"/>
  <c r="F26" i="69"/>
  <c r="E26" i="69"/>
  <c r="F25" i="69"/>
  <c r="E25" i="69"/>
  <c r="H24" i="69"/>
  <c r="L48" i="83" s="1"/>
  <c r="F24" i="69"/>
  <c r="E24" i="69"/>
  <c r="F23" i="69"/>
  <c r="E23" i="69"/>
  <c r="F22" i="69"/>
  <c r="E22" i="69"/>
  <c r="F21" i="69"/>
  <c r="E21" i="69"/>
  <c r="F20" i="69"/>
  <c r="E20" i="69"/>
  <c r="F19" i="69"/>
  <c r="E19" i="69"/>
  <c r="F18" i="69"/>
  <c r="E18" i="69"/>
  <c r="F17" i="69"/>
  <c r="E17" i="69"/>
  <c r="F16" i="69"/>
  <c r="E16" i="69"/>
  <c r="F15" i="69"/>
  <c r="E15" i="69"/>
  <c r="F14" i="69"/>
  <c r="E14" i="69"/>
  <c r="F13" i="69"/>
  <c r="E13" i="69"/>
  <c r="F12" i="69"/>
  <c r="E12" i="69"/>
  <c r="F11" i="69"/>
  <c r="E11" i="69"/>
  <c r="F10" i="69"/>
  <c r="E10" i="69"/>
  <c r="H9" i="69"/>
  <c r="J48" i="83" s="1"/>
  <c r="F9" i="69"/>
  <c r="E9" i="69"/>
  <c r="F8" i="69"/>
  <c r="E8" i="69"/>
  <c r="F7" i="69"/>
  <c r="E7" i="69"/>
  <c r="F6" i="69"/>
  <c r="E6" i="69"/>
  <c r="F5" i="69"/>
  <c r="E5" i="69"/>
  <c r="H4" i="69"/>
  <c r="F4" i="69"/>
  <c r="E4" i="69"/>
  <c r="F28" i="68"/>
  <c r="E28" i="68"/>
  <c r="F27" i="68"/>
  <c r="E27" i="68"/>
  <c r="F26" i="68"/>
  <c r="E26" i="68"/>
  <c r="F25" i="68"/>
  <c r="E25" i="68"/>
  <c r="F24" i="68"/>
  <c r="E24" i="68"/>
  <c r="F23" i="68"/>
  <c r="E23" i="68"/>
  <c r="F22" i="68"/>
  <c r="E22" i="68"/>
  <c r="F21" i="68"/>
  <c r="E21" i="68"/>
  <c r="F20" i="68"/>
  <c r="E20" i="68"/>
  <c r="F19" i="68"/>
  <c r="E19" i="68"/>
  <c r="F18" i="68"/>
  <c r="E18" i="68"/>
  <c r="F17" i="68"/>
  <c r="E17" i="68"/>
  <c r="F16" i="68"/>
  <c r="E16" i="68"/>
  <c r="F15" i="68"/>
  <c r="E15" i="68"/>
  <c r="F14" i="68"/>
  <c r="E14" i="68"/>
  <c r="F13" i="68"/>
  <c r="E13" i="68"/>
  <c r="F12" i="68"/>
  <c r="E12" i="68"/>
  <c r="F11" i="68"/>
  <c r="E11" i="68"/>
  <c r="F10" i="68"/>
  <c r="E10" i="68"/>
  <c r="F9" i="68"/>
  <c r="E9" i="68"/>
  <c r="H8" i="68"/>
  <c r="I47" i="83" s="1"/>
  <c r="F8" i="68"/>
  <c r="E8" i="68"/>
  <c r="F7" i="68"/>
  <c r="E7" i="68"/>
  <c r="F6" i="68"/>
  <c r="E6" i="68"/>
  <c r="F5" i="68"/>
  <c r="E5" i="68"/>
  <c r="H4" i="68"/>
  <c r="F4" i="68"/>
  <c r="E4" i="68"/>
  <c r="F28" i="67"/>
  <c r="E28" i="67"/>
  <c r="F27" i="67"/>
  <c r="E27" i="67"/>
  <c r="F26" i="67"/>
  <c r="E26" i="67"/>
  <c r="F25" i="67"/>
  <c r="E25" i="67"/>
  <c r="F24" i="67"/>
  <c r="E24" i="67"/>
  <c r="F23" i="67"/>
  <c r="E23" i="67"/>
  <c r="F22" i="67"/>
  <c r="E22" i="67"/>
  <c r="F21" i="67"/>
  <c r="E21" i="67"/>
  <c r="F20" i="67"/>
  <c r="E20" i="67"/>
  <c r="F19" i="67"/>
  <c r="E19" i="67"/>
  <c r="F18" i="67"/>
  <c r="E18" i="67"/>
  <c r="F17" i="67"/>
  <c r="E17" i="67"/>
  <c r="F16" i="67"/>
  <c r="E16" i="67"/>
  <c r="F15" i="67"/>
  <c r="E15" i="67"/>
  <c r="F14" i="67"/>
  <c r="E14" i="67"/>
  <c r="F13" i="67"/>
  <c r="E13" i="67"/>
  <c r="F12" i="67"/>
  <c r="E12" i="67"/>
  <c r="F11" i="67"/>
  <c r="E11" i="67"/>
  <c r="F10" i="67"/>
  <c r="E10" i="67"/>
  <c r="H9" i="67"/>
  <c r="J46" i="83" s="1"/>
  <c r="F9" i="67"/>
  <c r="E9" i="67"/>
  <c r="F8" i="67"/>
  <c r="E8" i="67"/>
  <c r="F7" i="67"/>
  <c r="E7" i="67"/>
  <c r="F6" i="67"/>
  <c r="E6" i="67"/>
  <c r="F5" i="67"/>
  <c r="E5" i="67"/>
  <c r="H4" i="67"/>
  <c r="F4" i="67"/>
  <c r="E4" i="67"/>
  <c r="F28" i="66"/>
  <c r="E28" i="66"/>
  <c r="F27" i="66"/>
  <c r="E27" i="66"/>
  <c r="F26" i="66"/>
  <c r="E26" i="66"/>
  <c r="F25" i="66"/>
  <c r="E25" i="66"/>
  <c r="F24" i="66"/>
  <c r="E24" i="66"/>
  <c r="F23" i="66"/>
  <c r="E23" i="66"/>
  <c r="F22" i="66"/>
  <c r="E22" i="66"/>
  <c r="F21" i="66"/>
  <c r="E21" i="66"/>
  <c r="F20" i="66"/>
  <c r="E20" i="66"/>
  <c r="F19" i="66"/>
  <c r="E19" i="66"/>
  <c r="F18" i="66"/>
  <c r="E18" i="66"/>
  <c r="F17" i="66"/>
  <c r="E17" i="66"/>
  <c r="F16" i="66"/>
  <c r="E16" i="66"/>
  <c r="F15" i="66"/>
  <c r="E15" i="66"/>
  <c r="F14" i="66"/>
  <c r="E14" i="66"/>
  <c r="F13" i="66"/>
  <c r="E13" i="66"/>
  <c r="F12" i="66"/>
  <c r="E12" i="66"/>
  <c r="F11" i="66"/>
  <c r="E11" i="66"/>
  <c r="F10" i="66"/>
  <c r="E10" i="66"/>
  <c r="F9" i="66"/>
  <c r="E9" i="66"/>
  <c r="F8" i="66"/>
  <c r="E8" i="66"/>
  <c r="F7" i="66"/>
  <c r="E7" i="66"/>
  <c r="F6" i="66"/>
  <c r="E6" i="66"/>
  <c r="F5" i="66"/>
  <c r="E5" i="66"/>
  <c r="H4" i="66"/>
  <c r="F4" i="66"/>
  <c r="E4" i="66"/>
  <c r="F28" i="65"/>
  <c r="E28" i="65"/>
  <c r="F27" i="65"/>
  <c r="E27" i="65"/>
  <c r="F26" i="65"/>
  <c r="E26" i="65"/>
  <c r="F25" i="65"/>
  <c r="E25" i="65"/>
  <c r="F24" i="65"/>
  <c r="E24" i="65"/>
  <c r="F23" i="65"/>
  <c r="E23" i="65"/>
  <c r="F22" i="65"/>
  <c r="E22" i="65"/>
  <c r="F21" i="65"/>
  <c r="E21" i="65"/>
  <c r="F20" i="65"/>
  <c r="E20" i="65"/>
  <c r="F19" i="65"/>
  <c r="E19" i="65"/>
  <c r="F18" i="65"/>
  <c r="E18" i="65"/>
  <c r="F17" i="65"/>
  <c r="E17" i="65"/>
  <c r="F16" i="65"/>
  <c r="E16" i="65"/>
  <c r="F15" i="65"/>
  <c r="E15" i="65"/>
  <c r="F14" i="65"/>
  <c r="E14" i="65"/>
  <c r="H13" i="65"/>
  <c r="K44" i="83" s="1"/>
  <c r="F13" i="65"/>
  <c r="E13" i="65"/>
  <c r="F12" i="65"/>
  <c r="E12" i="65"/>
  <c r="F11" i="65"/>
  <c r="E11" i="65"/>
  <c r="F10" i="65"/>
  <c r="E10" i="65"/>
  <c r="F9" i="65"/>
  <c r="E9" i="65"/>
  <c r="F8" i="65"/>
  <c r="E8" i="65"/>
  <c r="F7" i="65"/>
  <c r="E7" i="65"/>
  <c r="F6" i="65"/>
  <c r="E6" i="65"/>
  <c r="F5" i="65"/>
  <c r="E5" i="65"/>
  <c r="H4" i="65"/>
  <c r="F4" i="65"/>
  <c r="E4" i="65"/>
  <c r="F28" i="64"/>
  <c r="E28" i="64"/>
  <c r="F27" i="64"/>
  <c r="E27" i="64"/>
  <c r="F26" i="64"/>
  <c r="E26" i="64"/>
  <c r="F25" i="64"/>
  <c r="E25" i="64"/>
  <c r="F24" i="64"/>
  <c r="E24" i="64"/>
  <c r="F23" i="64"/>
  <c r="E23" i="64"/>
  <c r="F22" i="64"/>
  <c r="E22" i="64"/>
  <c r="F21" i="64"/>
  <c r="E21" i="64"/>
  <c r="F20" i="64"/>
  <c r="E20" i="64"/>
  <c r="F19" i="64"/>
  <c r="E19" i="64"/>
  <c r="F18" i="64"/>
  <c r="E18" i="64"/>
  <c r="F17" i="64"/>
  <c r="E17" i="64"/>
  <c r="F16" i="64"/>
  <c r="E16" i="64"/>
  <c r="F15" i="64"/>
  <c r="E15" i="64"/>
  <c r="F14" i="64"/>
  <c r="E14" i="64"/>
  <c r="F13" i="64"/>
  <c r="E13" i="64"/>
  <c r="F12" i="64"/>
  <c r="E12" i="64"/>
  <c r="F11" i="64"/>
  <c r="E11" i="64"/>
  <c r="F10" i="64"/>
  <c r="E10" i="64"/>
  <c r="F9" i="64"/>
  <c r="E9" i="64"/>
  <c r="F8" i="64"/>
  <c r="E8" i="64"/>
  <c r="F7" i="64"/>
  <c r="E7" i="64"/>
  <c r="F6" i="64"/>
  <c r="E6" i="64"/>
  <c r="F5" i="64"/>
  <c r="E5" i="64"/>
  <c r="H4" i="64"/>
  <c r="F4" i="64"/>
  <c r="E4" i="64"/>
  <c r="F28" i="63"/>
  <c r="E28" i="63"/>
  <c r="F27" i="63"/>
  <c r="E27" i="63"/>
  <c r="F26" i="63"/>
  <c r="E26" i="63"/>
  <c r="F25" i="63"/>
  <c r="E25" i="63"/>
  <c r="F24" i="63"/>
  <c r="E24" i="63"/>
  <c r="F23" i="63"/>
  <c r="E23" i="63"/>
  <c r="F22" i="63"/>
  <c r="E22" i="63"/>
  <c r="F21" i="63"/>
  <c r="E21" i="63"/>
  <c r="F20" i="63"/>
  <c r="E20" i="63"/>
  <c r="F19" i="63"/>
  <c r="E19" i="63"/>
  <c r="F18" i="63"/>
  <c r="E18" i="63"/>
  <c r="F17" i="63"/>
  <c r="E17" i="63"/>
  <c r="F16" i="63"/>
  <c r="E16" i="63"/>
  <c r="F15" i="63"/>
  <c r="E15" i="63"/>
  <c r="F14" i="63"/>
  <c r="E14" i="63"/>
  <c r="F13" i="63"/>
  <c r="E13" i="63"/>
  <c r="F12" i="63"/>
  <c r="E12" i="63"/>
  <c r="F11" i="63"/>
  <c r="E11" i="63"/>
  <c r="F10" i="63"/>
  <c r="E10" i="63"/>
  <c r="H9" i="63"/>
  <c r="J42" i="83" s="1"/>
  <c r="F9" i="63"/>
  <c r="E9" i="63"/>
  <c r="H8" i="63"/>
  <c r="I42" i="83" s="1"/>
  <c r="F8" i="63"/>
  <c r="E8" i="63"/>
  <c r="F7" i="63"/>
  <c r="E7" i="63"/>
  <c r="F6" i="63"/>
  <c r="E6" i="63"/>
  <c r="F5" i="63"/>
  <c r="E5" i="63"/>
  <c r="H4" i="63"/>
  <c r="F4" i="63"/>
  <c r="E4" i="63"/>
  <c r="F28" i="62"/>
  <c r="E28" i="62"/>
  <c r="F27" i="62"/>
  <c r="E27" i="62"/>
  <c r="F26" i="62"/>
  <c r="E26" i="62"/>
  <c r="F25" i="62"/>
  <c r="E25" i="62"/>
  <c r="F24" i="62"/>
  <c r="E24" i="62"/>
  <c r="F23" i="62"/>
  <c r="E23" i="62"/>
  <c r="F22" i="62"/>
  <c r="E22" i="62"/>
  <c r="F21" i="62"/>
  <c r="E21" i="62"/>
  <c r="F20" i="62"/>
  <c r="E20" i="62"/>
  <c r="F19" i="62"/>
  <c r="E19" i="62"/>
  <c r="F18" i="62"/>
  <c r="E18" i="62"/>
  <c r="F17" i="62"/>
  <c r="E17" i="62"/>
  <c r="F16" i="62"/>
  <c r="E16" i="62"/>
  <c r="F15" i="62"/>
  <c r="E15" i="62"/>
  <c r="F14" i="62"/>
  <c r="E14" i="62"/>
  <c r="F13" i="62"/>
  <c r="E13" i="62"/>
  <c r="F12" i="62"/>
  <c r="E12" i="62"/>
  <c r="F11" i="62"/>
  <c r="E11" i="62"/>
  <c r="F10" i="62"/>
  <c r="E10" i="62"/>
  <c r="F9" i="62"/>
  <c r="E9" i="62"/>
  <c r="F8" i="62"/>
  <c r="E8" i="62"/>
  <c r="F7" i="62"/>
  <c r="E7" i="62"/>
  <c r="F6" i="62"/>
  <c r="E6" i="62"/>
  <c r="H5" i="62"/>
  <c r="H41" i="83" s="1"/>
  <c r="F5" i="62"/>
  <c r="E5" i="62"/>
  <c r="H4" i="62"/>
  <c r="F4" i="62"/>
  <c r="E4" i="62"/>
  <c r="F28" i="61"/>
  <c r="E28" i="61"/>
  <c r="F27" i="61"/>
  <c r="E27" i="61"/>
  <c r="F26" i="61"/>
  <c r="E26" i="61"/>
  <c r="F25" i="61"/>
  <c r="E25" i="61"/>
  <c r="F24" i="61"/>
  <c r="E24" i="61"/>
  <c r="F23" i="61"/>
  <c r="E23" i="61"/>
  <c r="F22" i="61"/>
  <c r="E22" i="61"/>
  <c r="F21" i="61"/>
  <c r="E21" i="61"/>
  <c r="F20" i="61"/>
  <c r="E20" i="61"/>
  <c r="F19" i="61"/>
  <c r="E19" i="61"/>
  <c r="F18" i="61"/>
  <c r="E18" i="61"/>
  <c r="F17" i="61"/>
  <c r="E17" i="61"/>
  <c r="F16" i="61"/>
  <c r="E16" i="61"/>
  <c r="F15" i="61"/>
  <c r="E15" i="61"/>
  <c r="F14" i="61"/>
  <c r="E14" i="61"/>
  <c r="H13" i="61"/>
  <c r="K40" i="83" s="1"/>
  <c r="F13" i="61"/>
  <c r="E13" i="61"/>
  <c r="F12" i="61"/>
  <c r="E12" i="61"/>
  <c r="F11" i="61"/>
  <c r="E11" i="61"/>
  <c r="F10" i="61"/>
  <c r="E10" i="61"/>
  <c r="H9" i="61"/>
  <c r="J40" i="83" s="1"/>
  <c r="F9" i="61"/>
  <c r="E9" i="61"/>
  <c r="H8" i="61"/>
  <c r="I40" i="83" s="1"/>
  <c r="F8" i="61"/>
  <c r="E8" i="61"/>
  <c r="F7" i="61"/>
  <c r="E7" i="61"/>
  <c r="F6" i="61"/>
  <c r="E6" i="61"/>
  <c r="F5" i="61"/>
  <c r="E5" i="61"/>
  <c r="H4" i="61"/>
  <c r="F4" i="61"/>
  <c r="E4" i="61"/>
  <c r="F28" i="47"/>
  <c r="E28" i="47"/>
  <c r="F27" i="47"/>
  <c r="E27" i="47"/>
  <c r="F26" i="47"/>
  <c r="E26" i="47"/>
  <c r="F25" i="47"/>
  <c r="E25" i="47"/>
  <c r="H24" i="47"/>
  <c r="L39" i="83" s="1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F17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H5" i="47"/>
  <c r="H39" i="83" s="1"/>
  <c r="F5" i="47"/>
  <c r="E5" i="47"/>
  <c r="H4" i="47"/>
  <c r="F4" i="47"/>
  <c r="E4" i="4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H9" i="7"/>
  <c r="J38" i="83" s="1"/>
  <c r="F9" i="7"/>
  <c r="E9" i="7"/>
  <c r="F8" i="7"/>
  <c r="E8" i="7"/>
  <c r="F7" i="7"/>
  <c r="E7" i="7"/>
  <c r="F6" i="7"/>
  <c r="E6" i="7"/>
  <c r="F5" i="7"/>
  <c r="E5" i="7"/>
  <c r="H4" i="7"/>
  <c r="F4" i="7"/>
  <c r="E4" i="7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H5" i="6"/>
  <c r="H37" i="83" s="1"/>
  <c r="F5" i="6"/>
  <c r="E5" i="6"/>
  <c r="H4" i="6"/>
  <c r="F4" i="6"/>
  <c r="E4" i="6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H13" i="8"/>
  <c r="K36" i="83" s="1"/>
  <c r="F13" i="8"/>
  <c r="E13" i="8"/>
  <c r="F12" i="8"/>
  <c r="E12" i="8"/>
  <c r="F11" i="8"/>
  <c r="E11" i="8"/>
  <c r="F10" i="8"/>
  <c r="E10" i="8"/>
  <c r="H9" i="8"/>
  <c r="J36" i="83" s="1"/>
  <c r="F9" i="8"/>
  <c r="E9" i="8"/>
  <c r="H8" i="8"/>
  <c r="I36" i="83" s="1"/>
  <c r="F8" i="8"/>
  <c r="E8" i="8"/>
  <c r="F7" i="8"/>
  <c r="E7" i="8"/>
  <c r="F6" i="8"/>
  <c r="E6" i="8"/>
  <c r="F5" i="8"/>
  <c r="E5" i="8"/>
  <c r="H4" i="8"/>
  <c r="F4" i="8"/>
  <c r="E4" i="8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F5" i="9"/>
  <c r="E5" i="9"/>
  <c r="H4" i="9"/>
  <c r="F4" i="9"/>
  <c r="E4" i="9"/>
  <c r="F28" i="13"/>
  <c r="E28" i="13"/>
  <c r="F27" i="13"/>
  <c r="E27" i="13"/>
  <c r="F26" i="13"/>
  <c r="E26" i="13"/>
  <c r="F25" i="13"/>
  <c r="E25" i="13"/>
  <c r="H24" i="13"/>
  <c r="L34" i="83" s="1"/>
  <c r="F24" i="13"/>
  <c r="E24" i="13"/>
  <c r="F23" i="13"/>
  <c r="E23" i="13"/>
  <c r="F22" i="13"/>
  <c r="E22" i="13"/>
  <c r="F21" i="13"/>
  <c r="E21" i="13"/>
  <c r="F20" i="13"/>
  <c r="E20" i="13"/>
  <c r="F19" i="13"/>
  <c r="E19" i="13"/>
  <c r="F18" i="13"/>
  <c r="E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H9" i="13"/>
  <c r="J34" i="83" s="1"/>
  <c r="F9" i="13"/>
  <c r="E9" i="13"/>
  <c r="H8" i="13"/>
  <c r="I34" i="83" s="1"/>
  <c r="F8" i="13"/>
  <c r="E8" i="13"/>
  <c r="F7" i="13"/>
  <c r="E7" i="13"/>
  <c r="F6" i="13"/>
  <c r="E6" i="13"/>
  <c r="F5" i="13"/>
  <c r="E5" i="13"/>
  <c r="H4" i="13"/>
  <c r="F4" i="13"/>
  <c r="E4" i="13"/>
  <c r="F28" i="14"/>
  <c r="E28" i="14"/>
  <c r="F27" i="14"/>
  <c r="E27" i="14"/>
  <c r="F26" i="14"/>
  <c r="E26" i="14"/>
  <c r="F25" i="14"/>
  <c r="E25" i="14"/>
  <c r="H24" i="14"/>
  <c r="L33" i="83" s="1"/>
  <c r="F24" i="14"/>
  <c r="E24" i="14"/>
  <c r="F23" i="14"/>
  <c r="E23" i="14"/>
  <c r="F22" i="14"/>
  <c r="E22" i="14"/>
  <c r="F21" i="14"/>
  <c r="E21" i="14"/>
  <c r="F20" i="14"/>
  <c r="E20" i="14"/>
  <c r="F19" i="14"/>
  <c r="E19" i="14"/>
  <c r="F18" i="14"/>
  <c r="E18" i="14"/>
  <c r="F17" i="14"/>
  <c r="E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H9" i="14"/>
  <c r="J33" i="83" s="1"/>
  <c r="F9" i="14"/>
  <c r="E9" i="14"/>
  <c r="H8" i="14"/>
  <c r="I33" i="83" s="1"/>
  <c r="F8" i="14"/>
  <c r="E8" i="14"/>
  <c r="F7" i="14"/>
  <c r="E7" i="14"/>
  <c r="F6" i="14"/>
  <c r="E6" i="14"/>
  <c r="H5" i="14"/>
  <c r="H33" i="83" s="1"/>
  <c r="F5" i="14"/>
  <c r="E5" i="14"/>
  <c r="H4" i="14"/>
  <c r="F4" i="14"/>
  <c r="E4" i="14"/>
  <c r="F28" i="15"/>
  <c r="E28" i="15"/>
  <c r="F27" i="15"/>
  <c r="E27" i="15"/>
  <c r="F26" i="15"/>
  <c r="E26" i="15"/>
  <c r="F25" i="15"/>
  <c r="E25" i="15"/>
  <c r="F24" i="15"/>
  <c r="E24" i="15"/>
  <c r="F23" i="15"/>
  <c r="E23" i="15"/>
  <c r="F22" i="15"/>
  <c r="E22" i="15"/>
  <c r="F21" i="15"/>
  <c r="E21" i="15"/>
  <c r="F20" i="15"/>
  <c r="E20" i="15"/>
  <c r="F19" i="15"/>
  <c r="E19" i="15"/>
  <c r="F18" i="15"/>
  <c r="E18" i="15"/>
  <c r="F17" i="15"/>
  <c r="E17" i="15"/>
  <c r="F16" i="15"/>
  <c r="E16" i="15"/>
  <c r="F15" i="15"/>
  <c r="E15" i="15"/>
  <c r="F14" i="15"/>
  <c r="E14" i="15"/>
  <c r="H13" i="15"/>
  <c r="K32" i="83" s="1"/>
  <c r="F13" i="15"/>
  <c r="E13" i="15"/>
  <c r="F12" i="15"/>
  <c r="E12" i="15"/>
  <c r="F11" i="15"/>
  <c r="E11" i="15"/>
  <c r="F10" i="15"/>
  <c r="E10" i="15"/>
  <c r="F9" i="15"/>
  <c r="E9" i="15"/>
  <c r="H8" i="15"/>
  <c r="I32" i="83" s="1"/>
  <c r="F8" i="15"/>
  <c r="E8" i="15"/>
  <c r="F7" i="15"/>
  <c r="E7" i="15"/>
  <c r="F6" i="15"/>
  <c r="E6" i="15"/>
  <c r="F5" i="15"/>
  <c r="E5" i="15"/>
  <c r="H4" i="15"/>
  <c r="F4" i="15"/>
  <c r="E4" i="15"/>
  <c r="F28" i="16"/>
  <c r="E28" i="16"/>
  <c r="F27" i="16"/>
  <c r="E27" i="16"/>
  <c r="F26" i="16"/>
  <c r="E26" i="16"/>
  <c r="F25" i="16"/>
  <c r="E25" i="16"/>
  <c r="F24" i="16"/>
  <c r="E24" i="16"/>
  <c r="F23" i="16"/>
  <c r="E23" i="16"/>
  <c r="F22" i="16"/>
  <c r="E22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F14" i="16"/>
  <c r="E14" i="16"/>
  <c r="F13" i="16"/>
  <c r="E13" i="16"/>
  <c r="F12" i="16"/>
  <c r="E12" i="16"/>
  <c r="F11" i="16"/>
  <c r="E11" i="16"/>
  <c r="F10" i="16"/>
  <c r="E10" i="16"/>
  <c r="F9" i="16"/>
  <c r="E9" i="16"/>
  <c r="H8" i="16"/>
  <c r="I31" i="83" s="1"/>
  <c r="F8" i="16"/>
  <c r="E8" i="16"/>
  <c r="F7" i="16"/>
  <c r="E7" i="16"/>
  <c r="F6" i="16"/>
  <c r="E6" i="16"/>
  <c r="H5" i="16"/>
  <c r="H31" i="83" s="1"/>
  <c r="F5" i="16"/>
  <c r="E5" i="16"/>
  <c r="H4" i="16"/>
  <c r="F4" i="16"/>
  <c r="E4" i="16"/>
  <c r="F28" i="17"/>
  <c r="E28" i="17"/>
  <c r="F27" i="17"/>
  <c r="E27" i="17"/>
  <c r="F26" i="17"/>
  <c r="E26" i="17"/>
  <c r="F25" i="17"/>
  <c r="E25" i="17"/>
  <c r="F24" i="17"/>
  <c r="E24" i="17"/>
  <c r="F23" i="17"/>
  <c r="E23" i="17"/>
  <c r="F22" i="17"/>
  <c r="E22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F15" i="17"/>
  <c r="E15" i="17"/>
  <c r="F14" i="17"/>
  <c r="E14" i="17"/>
  <c r="F13" i="17"/>
  <c r="E13" i="17"/>
  <c r="F12" i="17"/>
  <c r="E12" i="17"/>
  <c r="F11" i="17"/>
  <c r="E11" i="17"/>
  <c r="F10" i="17"/>
  <c r="E10" i="17"/>
  <c r="H9" i="17"/>
  <c r="J30" i="83" s="1"/>
  <c r="F9" i="17"/>
  <c r="E9" i="17"/>
  <c r="H8" i="17"/>
  <c r="I30" i="83" s="1"/>
  <c r="F8" i="17"/>
  <c r="E8" i="17"/>
  <c r="F7" i="17"/>
  <c r="E7" i="17"/>
  <c r="F6" i="17"/>
  <c r="E6" i="17"/>
  <c r="F5" i="17"/>
  <c r="E5" i="17"/>
  <c r="H4" i="17"/>
  <c r="F4" i="17"/>
  <c r="E4" i="17"/>
  <c r="F28" i="18"/>
  <c r="E28" i="18"/>
  <c r="F27" i="18"/>
  <c r="E27" i="18"/>
  <c r="F26" i="18"/>
  <c r="E26" i="18"/>
  <c r="F25" i="18"/>
  <c r="E25" i="18"/>
  <c r="H24" i="18"/>
  <c r="L29" i="83" s="1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H9" i="18"/>
  <c r="J29" i="83" s="1"/>
  <c r="F9" i="18"/>
  <c r="E9" i="18"/>
  <c r="H8" i="18"/>
  <c r="I29" i="83" s="1"/>
  <c r="F8" i="18"/>
  <c r="E8" i="18"/>
  <c r="F7" i="18"/>
  <c r="E7" i="18"/>
  <c r="F6" i="18"/>
  <c r="E6" i="18"/>
  <c r="H5" i="18"/>
  <c r="H29" i="83" s="1"/>
  <c r="F5" i="18"/>
  <c r="E5" i="18"/>
  <c r="H4" i="18"/>
  <c r="F4" i="18"/>
  <c r="E4" i="18"/>
  <c r="F28" i="19"/>
  <c r="E28" i="19"/>
  <c r="F27" i="19"/>
  <c r="E27" i="19"/>
  <c r="F26" i="19"/>
  <c r="E26" i="19"/>
  <c r="F25" i="19"/>
  <c r="E25" i="19"/>
  <c r="F24" i="19"/>
  <c r="E24" i="19"/>
  <c r="F23" i="19"/>
  <c r="E23" i="19"/>
  <c r="F22" i="19"/>
  <c r="E22" i="19"/>
  <c r="F21" i="19"/>
  <c r="E21" i="19"/>
  <c r="F20" i="19"/>
  <c r="E20" i="19"/>
  <c r="F19" i="19"/>
  <c r="E19" i="19"/>
  <c r="F18" i="19"/>
  <c r="E18" i="19"/>
  <c r="F17" i="19"/>
  <c r="E17" i="19"/>
  <c r="F16" i="19"/>
  <c r="E16" i="19"/>
  <c r="F15" i="19"/>
  <c r="E15" i="19"/>
  <c r="F14" i="19"/>
  <c r="E14" i="19"/>
  <c r="H13" i="19"/>
  <c r="K28" i="83" s="1"/>
  <c r="F13" i="19"/>
  <c r="E13" i="19"/>
  <c r="F12" i="19"/>
  <c r="E12" i="19"/>
  <c r="F11" i="19"/>
  <c r="E11" i="19"/>
  <c r="F10" i="19"/>
  <c r="E10" i="19"/>
  <c r="F9" i="19"/>
  <c r="E9" i="19"/>
  <c r="H8" i="19"/>
  <c r="I28" i="83" s="1"/>
  <c r="F8" i="19"/>
  <c r="E8" i="19"/>
  <c r="F7" i="19"/>
  <c r="E7" i="19"/>
  <c r="F6" i="19"/>
  <c r="E6" i="19"/>
  <c r="F5" i="19"/>
  <c r="E5" i="19"/>
  <c r="H4" i="19"/>
  <c r="F4" i="19"/>
  <c r="E4" i="19"/>
  <c r="F28" i="20"/>
  <c r="E28" i="20"/>
  <c r="F27" i="20"/>
  <c r="E27" i="20"/>
  <c r="F26" i="20"/>
  <c r="E26" i="20"/>
  <c r="F25" i="20"/>
  <c r="E25" i="20"/>
  <c r="F24" i="20"/>
  <c r="E24" i="20"/>
  <c r="F23" i="20"/>
  <c r="E23" i="20"/>
  <c r="F22" i="20"/>
  <c r="E22" i="20"/>
  <c r="F21" i="20"/>
  <c r="E21" i="20"/>
  <c r="F20" i="20"/>
  <c r="E20" i="20"/>
  <c r="F19" i="20"/>
  <c r="E19" i="20"/>
  <c r="F18" i="20"/>
  <c r="E18" i="20"/>
  <c r="F17" i="20"/>
  <c r="E17" i="20"/>
  <c r="F16" i="20"/>
  <c r="E16" i="20"/>
  <c r="F15" i="20"/>
  <c r="E15" i="20"/>
  <c r="F14" i="20"/>
  <c r="E14" i="20"/>
  <c r="F13" i="20"/>
  <c r="E13" i="20"/>
  <c r="F12" i="20"/>
  <c r="E12" i="20"/>
  <c r="F11" i="20"/>
  <c r="E11" i="20"/>
  <c r="F10" i="20"/>
  <c r="E10" i="20"/>
  <c r="F9" i="20"/>
  <c r="E9" i="20"/>
  <c r="H8" i="20"/>
  <c r="I27" i="83" s="1"/>
  <c r="F8" i="20"/>
  <c r="E8" i="20"/>
  <c r="F7" i="20"/>
  <c r="E7" i="20"/>
  <c r="F6" i="20"/>
  <c r="E6" i="20"/>
  <c r="H5" i="20"/>
  <c r="H27" i="83" s="1"/>
  <c r="F5" i="20"/>
  <c r="E5" i="20"/>
  <c r="H4" i="20"/>
  <c r="F4" i="20"/>
  <c r="E4" i="20"/>
  <c r="F28" i="21"/>
  <c r="E28" i="21"/>
  <c r="F27" i="21"/>
  <c r="E27" i="21"/>
  <c r="F26" i="21"/>
  <c r="E26" i="21"/>
  <c r="F25" i="21"/>
  <c r="E25" i="21"/>
  <c r="F24" i="21"/>
  <c r="E24" i="21"/>
  <c r="F23" i="21"/>
  <c r="E23" i="21"/>
  <c r="F22" i="21"/>
  <c r="E22" i="21"/>
  <c r="F21" i="21"/>
  <c r="E21" i="21"/>
  <c r="F20" i="21"/>
  <c r="E20" i="21"/>
  <c r="F19" i="21"/>
  <c r="E19" i="21"/>
  <c r="F18" i="21"/>
  <c r="E18" i="21"/>
  <c r="F17" i="21"/>
  <c r="E17" i="21"/>
  <c r="F16" i="21"/>
  <c r="E16" i="21"/>
  <c r="F15" i="21"/>
  <c r="E15" i="21"/>
  <c r="F14" i="21"/>
  <c r="E14" i="21"/>
  <c r="F13" i="21"/>
  <c r="E13" i="21"/>
  <c r="F12" i="21"/>
  <c r="E12" i="21"/>
  <c r="F11" i="21"/>
  <c r="E11" i="21"/>
  <c r="F10" i="21"/>
  <c r="E10" i="21"/>
  <c r="H9" i="21"/>
  <c r="J26" i="83" s="1"/>
  <c r="F9" i="21"/>
  <c r="E9" i="21"/>
  <c r="H8" i="21"/>
  <c r="I26" i="83" s="1"/>
  <c r="F8" i="21"/>
  <c r="E8" i="21"/>
  <c r="F7" i="21"/>
  <c r="E7" i="21"/>
  <c r="F6" i="21"/>
  <c r="E6" i="21"/>
  <c r="H5" i="21"/>
  <c r="F5" i="21"/>
  <c r="E5" i="21"/>
  <c r="H4" i="21"/>
  <c r="F4" i="21"/>
  <c r="E4" i="21"/>
  <c r="F28" i="22"/>
  <c r="E28" i="22"/>
  <c r="F27" i="22"/>
  <c r="E27" i="22"/>
  <c r="F26" i="22"/>
  <c r="E26" i="22"/>
  <c r="F25" i="22"/>
  <c r="E25" i="22"/>
  <c r="H24" i="22"/>
  <c r="L25" i="83" s="1"/>
  <c r="F24" i="22"/>
  <c r="E24" i="22"/>
  <c r="F23" i="22"/>
  <c r="E23" i="22"/>
  <c r="F22" i="22"/>
  <c r="E22" i="22"/>
  <c r="F21" i="22"/>
  <c r="E21" i="22"/>
  <c r="F20" i="22"/>
  <c r="E20" i="22"/>
  <c r="F19" i="22"/>
  <c r="E19" i="22"/>
  <c r="F18" i="22"/>
  <c r="E18" i="22"/>
  <c r="F17" i="22"/>
  <c r="E17" i="22"/>
  <c r="F16" i="22"/>
  <c r="E16" i="22"/>
  <c r="F15" i="22"/>
  <c r="E15" i="22"/>
  <c r="F14" i="22"/>
  <c r="E14" i="22"/>
  <c r="F13" i="22"/>
  <c r="E13" i="22"/>
  <c r="F12" i="22"/>
  <c r="E12" i="22"/>
  <c r="F11" i="22"/>
  <c r="E11" i="22"/>
  <c r="F10" i="22"/>
  <c r="E10" i="22"/>
  <c r="H9" i="22"/>
  <c r="J25" i="83" s="1"/>
  <c r="F9" i="22"/>
  <c r="E9" i="22"/>
  <c r="H8" i="22"/>
  <c r="I25" i="83" s="1"/>
  <c r="F8" i="22"/>
  <c r="E8" i="22"/>
  <c r="F7" i="22"/>
  <c r="E7" i="22"/>
  <c r="F6" i="22"/>
  <c r="E6" i="22"/>
  <c r="F5" i="22"/>
  <c r="E5" i="22"/>
  <c r="H4" i="22"/>
  <c r="F4" i="22"/>
  <c r="E4" i="22"/>
  <c r="F28" i="23"/>
  <c r="E28" i="23"/>
  <c r="F27" i="23"/>
  <c r="E27" i="23"/>
  <c r="F26" i="23"/>
  <c r="E26" i="23"/>
  <c r="F25" i="23"/>
  <c r="E25" i="23"/>
  <c r="H24" i="23"/>
  <c r="L24" i="83" s="1"/>
  <c r="F24" i="23"/>
  <c r="E24" i="23"/>
  <c r="F23" i="23"/>
  <c r="E23" i="23"/>
  <c r="F22" i="23"/>
  <c r="E22" i="23"/>
  <c r="F21" i="23"/>
  <c r="E21" i="23"/>
  <c r="F20" i="23"/>
  <c r="E20" i="23"/>
  <c r="F19" i="23"/>
  <c r="E19" i="23"/>
  <c r="F18" i="23"/>
  <c r="E18" i="23"/>
  <c r="F17" i="23"/>
  <c r="E17" i="23"/>
  <c r="F16" i="23"/>
  <c r="E16" i="23"/>
  <c r="F15" i="23"/>
  <c r="E15" i="23"/>
  <c r="F14" i="23"/>
  <c r="E14" i="23"/>
  <c r="H13" i="23"/>
  <c r="K24" i="83" s="1"/>
  <c r="F13" i="23"/>
  <c r="E13" i="23"/>
  <c r="F12" i="23"/>
  <c r="E12" i="23"/>
  <c r="F11" i="23"/>
  <c r="E11" i="23"/>
  <c r="F10" i="23"/>
  <c r="E10" i="23"/>
  <c r="H9" i="23"/>
  <c r="J24" i="83" s="1"/>
  <c r="F9" i="23"/>
  <c r="E9" i="23"/>
  <c r="H8" i="23"/>
  <c r="I24" i="83" s="1"/>
  <c r="F8" i="23"/>
  <c r="E8" i="23"/>
  <c r="F7" i="23"/>
  <c r="E7" i="23"/>
  <c r="F6" i="23"/>
  <c r="E6" i="23"/>
  <c r="F5" i="23"/>
  <c r="E5" i="23"/>
  <c r="H4" i="23"/>
  <c r="F4" i="23"/>
  <c r="E4" i="23"/>
  <c r="F28" i="24"/>
  <c r="E28" i="24"/>
  <c r="F27" i="24"/>
  <c r="E27" i="24"/>
  <c r="F26" i="24"/>
  <c r="E26" i="24"/>
  <c r="F25" i="24"/>
  <c r="E25" i="24"/>
  <c r="H24" i="24"/>
  <c r="L23" i="83" s="1"/>
  <c r="F24" i="24"/>
  <c r="E24" i="24"/>
  <c r="F23" i="24"/>
  <c r="E23" i="24"/>
  <c r="F22" i="24"/>
  <c r="E22" i="24"/>
  <c r="F21" i="24"/>
  <c r="E21" i="24"/>
  <c r="F20" i="24"/>
  <c r="E20" i="24"/>
  <c r="F19" i="24"/>
  <c r="E19" i="24"/>
  <c r="F18" i="24"/>
  <c r="E18" i="24"/>
  <c r="F17" i="24"/>
  <c r="E17" i="24"/>
  <c r="F16" i="24"/>
  <c r="E16" i="24"/>
  <c r="F15" i="24"/>
  <c r="E15" i="24"/>
  <c r="F14" i="24"/>
  <c r="E14" i="24"/>
  <c r="F13" i="24"/>
  <c r="E13" i="24"/>
  <c r="F12" i="24"/>
  <c r="E12" i="24"/>
  <c r="F11" i="24"/>
  <c r="E11" i="24"/>
  <c r="F10" i="24"/>
  <c r="E10" i="24"/>
  <c r="F9" i="24"/>
  <c r="E9" i="24"/>
  <c r="H8" i="24"/>
  <c r="I23" i="83" s="1"/>
  <c r="F8" i="24"/>
  <c r="E8" i="24"/>
  <c r="F7" i="24"/>
  <c r="E7" i="24"/>
  <c r="F6" i="24"/>
  <c r="E6" i="24"/>
  <c r="H5" i="24"/>
  <c r="H23" i="83" s="1"/>
  <c r="F5" i="24"/>
  <c r="E5" i="24"/>
  <c r="H4" i="24"/>
  <c r="F4" i="24"/>
  <c r="E4" i="24"/>
  <c r="F28" i="25"/>
  <c r="E28" i="25"/>
  <c r="F27" i="25"/>
  <c r="E27" i="25"/>
  <c r="F26" i="25"/>
  <c r="E26" i="25"/>
  <c r="F25" i="25"/>
  <c r="E25" i="25"/>
  <c r="H24" i="25"/>
  <c r="L22" i="83" s="1"/>
  <c r="F24" i="25"/>
  <c r="E24" i="25"/>
  <c r="F23" i="25"/>
  <c r="E23" i="25"/>
  <c r="F22" i="25"/>
  <c r="E22" i="25"/>
  <c r="F21" i="25"/>
  <c r="E21" i="25"/>
  <c r="F20" i="25"/>
  <c r="E20" i="25"/>
  <c r="F19" i="25"/>
  <c r="E19" i="25"/>
  <c r="F18" i="25"/>
  <c r="E18" i="25"/>
  <c r="F17" i="25"/>
  <c r="E17" i="25"/>
  <c r="F16" i="25"/>
  <c r="E16" i="25"/>
  <c r="F15" i="25"/>
  <c r="E15" i="25"/>
  <c r="F14" i="25"/>
  <c r="E14" i="25"/>
  <c r="F13" i="25"/>
  <c r="E13" i="25"/>
  <c r="F12" i="25"/>
  <c r="E12" i="25"/>
  <c r="F11" i="25"/>
  <c r="E11" i="25"/>
  <c r="F10" i="25"/>
  <c r="E10" i="25"/>
  <c r="H9" i="25"/>
  <c r="J22" i="83" s="1"/>
  <c r="F9" i="25"/>
  <c r="E9" i="25"/>
  <c r="H8" i="25"/>
  <c r="I22" i="83" s="1"/>
  <c r="F8" i="25"/>
  <c r="E8" i="25"/>
  <c r="F7" i="25"/>
  <c r="E7" i="25"/>
  <c r="F6" i="25"/>
  <c r="E6" i="25"/>
  <c r="H5" i="25"/>
  <c r="F5" i="25"/>
  <c r="E5" i="25"/>
  <c r="H4" i="25"/>
  <c r="F4" i="25"/>
  <c r="E4" i="25"/>
  <c r="F28" i="26"/>
  <c r="E28" i="26"/>
  <c r="F27" i="26"/>
  <c r="E27" i="26"/>
  <c r="F26" i="26"/>
  <c r="E26" i="26"/>
  <c r="F25" i="26"/>
  <c r="E25" i="26"/>
  <c r="H24" i="26"/>
  <c r="L21" i="83" s="1"/>
  <c r="F24" i="26"/>
  <c r="E24" i="26"/>
  <c r="F23" i="26"/>
  <c r="E23" i="26"/>
  <c r="F22" i="26"/>
  <c r="E22" i="26"/>
  <c r="F21" i="26"/>
  <c r="E21" i="26"/>
  <c r="F20" i="26"/>
  <c r="E20" i="26"/>
  <c r="F19" i="26"/>
  <c r="E19" i="26"/>
  <c r="F18" i="26"/>
  <c r="E18" i="26"/>
  <c r="F17" i="26"/>
  <c r="E17" i="26"/>
  <c r="F16" i="26"/>
  <c r="E16" i="26"/>
  <c r="F15" i="26"/>
  <c r="E15" i="26"/>
  <c r="F14" i="26"/>
  <c r="E14" i="26"/>
  <c r="F13" i="26"/>
  <c r="E13" i="26"/>
  <c r="F12" i="26"/>
  <c r="E12" i="26"/>
  <c r="F11" i="26"/>
  <c r="E11" i="26"/>
  <c r="F10" i="26"/>
  <c r="E10" i="26"/>
  <c r="H9" i="26"/>
  <c r="J21" i="83" s="1"/>
  <c r="F9" i="26"/>
  <c r="E9" i="26"/>
  <c r="H8" i="26"/>
  <c r="I21" i="83" s="1"/>
  <c r="F8" i="26"/>
  <c r="E8" i="26"/>
  <c r="F7" i="26"/>
  <c r="E7" i="26"/>
  <c r="F6" i="26"/>
  <c r="E6" i="26"/>
  <c r="H5" i="26"/>
  <c r="H21" i="83" s="1"/>
  <c r="F5" i="26"/>
  <c r="E5" i="26"/>
  <c r="H4" i="26"/>
  <c r="F4" i="26"/>
  <c r="E4" i="26"/>
  <c r="F28" i="27"/>
  <c r="E28" i="27"/>
  <c r="F27" i="27"/>
  <c r="E27" i="27"/>
  <c r="F26" i="27"/>
  <c r="E26" i="27"/>
  <c r="F25" i="27"/>
  <c r="E25" i="27"/>
  <c r="H24" i="27"/>
  <c r="L20" i="83" s="1"/>
  <c r="F24" i="27"/>
  <c r="E24" i="27"/>
  <c r="F23" i="27"/>
  <c r="E23" i="27"/>
  <c r="F22" i="27"/>
  <c r="E22" i="27"/>
  <c r="F21" i="27"/>
  <c r="E21" i="27"/>
  <c r="F20" i="27"/>
  <c r="E20" i="27"/>
  <c r="F19" i="27"/>
  <c r="E19" i="27"/>
  <c r="F18" i="27"/>
  <c r="E18" i="27"/>
  <c r="F17" i="27"/>
  <c r="E17" i="27"/>
  <c r="F16" i="27"/>
  <c r="E16" i="27"/>
  <c r="F15" i="27"/>
  <c r="E15" i="27"/>
  <c r="F14" i="27"/>
  <c r="E14" i="27"/>
  <c r="H13" i="27"/>
  <c r="K20" i="83" s="1"/>
  <c r="F13" i="27"/>
  <c r="E13" i="27"/>
  <c r="F12" i="27"/>
  <c r="E12" i="27"/>
  <c r="F11" i="27"/>
  <c r="E11" i="27"/>
  <c r="F10" i="27"/>
  <c r="E10" i="27"/>
  <c r="H9" i="27"/>
  <c r="J20" i="83" s="1"/>
  <c r="F9" i="27"/>
  <c r="E9" i="27"/>
  <c r="H8" i="27"/>
  <c r="I20" i="83" s="1"/>
  <c r="F8" i="27"/>
  <c r="E8" i="27"/>
  <c r="F7" i="27"/>
  <c r="E7" i="27"/>
  <c r="F6" i="27"/>
  <c r="E6" i="27"/>
  <c r="F5" i="27"/>
  <c r="E5" i="27"/>
  <c r="H4" i="27"/>
  <c r="F4" i="27"/>
  <c r="E4" i="27"/>
  <c r="F28" i="28"/>
  <c r="E28" i="28"/>
  <c r="F27" i="28"/>
  <c r="E27" i="28"/>
  <c r="F26" i="28"/>
  <c r="E26" i="28"/>
  <c r="F25" i="28"/>
  <c r="E25" i="28"/>
  <c r="H24" i="28"/>
  <c r="L19" i="83" s="1"/>
  <c r="F24" i="28"/>
  <c r="E24" i="28"/>
  <c r="F23" i="28"/>
  <c r="E23" i="28"/>
  <c r="F22" i="28"/>
  <c r="E22" i="28"/>
  <c r="F21" i="28"/>
  <c r="E21" i="28"/>
  <c r="F20" i="28"/>
  <c r="E20" i="28"/>
  <c r="F19" i="28"/>
  <c r="E19" i="28"/>
  <c r="F18" i="28"/>
  <c r="E18" i="28"/>
  <c r="F17" i="28"/>
  <c r="E17" i="28"/>
  <c r="F16" i="28"/>
  <c r="E16" i="28"/>
  <c r="F15" i="28"/>
  <c r="E15" i="28"/>
  <c r="F14" i="28"/>
  <c r="E14" i="28"/>
  <c r="F13" i="28"/>
  <c r="E13" i="28"/>
  <c r="F12" i="28"/>
  <c r="E12" i="28"/>
  <c r="F11" i="28"/>
  <c r="E11" i="28"/>
  <c r="F10" i="28"/>
  <c r="E10" i="28"/>
  <c r="F9" i="28"/>
  <c r="E9" i="28"/>
  <c r="H8" i="28"/>
  <c r="I19" i="83" s="1"/>
  <c r="F8" i="28"/>
  <c r="E8" i="28"/>
  <c r="F7" i="28"/>
  <c r="E7" i="28"/>
  <c r="F6" i="28"/>
  <c r="E6" i="28"/>
  <c r="H5" i="28"/>
  <c r="H19" i="83" s="1"/>
  <c r="F5" i="28"/>
  <c r="E5" i="28"/>
  <c r="H4" i="28"/>
  <c r="F4" i="28"/>
  <c r="E4" i="28"/>
  <c r="F28" i="29"/>
  <c r="E28" i="29"/>
  <c r="F27" i="29"/>
  <c r="E27" i="29"/>
  <c r="F26" i="29"/>
  <c r="E26" i="29"/>
  <c r="F25" i="29"/>
  <c r="E25" i="29"/>
  <c r="H24" i="29"/>
  <c r="L18" i="83" s="1"/>
  <c r="F24" i="29"/>
  <c r="E24" i="29"/>
  <c r="F23" i="29"/>
  <c r="E23" i="29"/>
  <c r="F22" i="29"/>
  <c r="E22" i="29"/>
  <c r="F21" i="29"/>
  <c r="E21" i="29"/>
  <c r="F20" i="29"/>
  <c r="E20" i="29"/>
  <c r="F19" i="29"/>
  <c r="E19" i="29"/>
  <c r="F18" i="29"/>
  <c r="E18" i="29"/>
  <c r="F17" i="29"/>
  <c r="E17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H9" i="29"/>
  <c r="J18" i="83" s="1"/>
  <c r="F9" i="29"/>
  <c r="E9" i="29"/>
  <c r="H8" i="29"/>
  <c r="I18" i="83" s="1"/>
  <c r="F8" i="29"/>
  <c r="E8" i="29"/>
  <c r="F7" i="29"/>
  <c r="E7" i="29"/>
  <c r="F6" i="29"/>
  <c r="E6" i="29"/>
  <c r="H5" i="29"/>
  <c r="F5" i="29"/>
  <c r="E5" i="29"/>
  <c r="H4" i="29"/>
  <c r="F4" i="29"/>
  <c r="E4" i="29"/>
  <c r="F28" i="30"/>
  <c r="E28" i="30"/>
  <c r="F27" i="30"/>
  <c r="E27" i="30"/>
  <c r="F26" i="30"/>
  <c r="E26" i="30"/>
  <c r="F25" i="30"/>
  <c r="E25" i="30"/>
  <c r="H24" i="30"/>
  <c r="L17" i="83" s="1"/>
  <c r="F24" i="30"/>
  <c r="E24" i="30"/>
  <c r="F23" i="30"/>
  <c r="E23" i="30"/>
  <c r="F22" i="30"/>
  <c r="E22" i="30"/>
  <c r="F21" i="30"/>
  <c r="E21" i="30"/>
  <c r="F20" i="30"/>
  <c r="E20" i="30"/>
  <c r="F19" i="30"/>
  <c r="E19" i="30"/>
  <c r="F18" i="30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F11" i="30"/>
  <c r="E11" i="30"/>
  <c r="F10" i="30"/>
  <c r="E10" i="30"/>
  <c r="H9" i="30"/>
  <c r="J17" i="83" s="1"/>
  <c r="F9" i="30"/>
  <c r="E9" i="30"/>
  <c r="H8" i="30"/>
  <c r="I17" i="83" s="1"/>
  <c r="F8" i="30"/>
  <c r="E8" i="30"/>
  <c r="F7" i="30"/>
  <c r="E7" i="30"/>
  <c r="F6" i="30"/>
  <c r="E6" i="30"/>
  <c r="H5" i="30"/>
  <c r="H17" i="83" s="1"/>
  <c r="F5" i="30"/>
  <c r="E5" i="30"/>
  <c r="H4" i="30"/>
  <c r="F4" i="30"/>
  <c r="E4" i="30"/>
  <c r="F28" i="31"/>
  <c r="E28" i="31"/>
  <c r="F27" i="31"/>
  <c r="E27" i="31"/>
  <c r="F26" i="31"/>
  <c r="E26" i="31"/>
  <c r="F25" i="31"/>
  <c r="E25" i="31"/>
  <c r="H24" i="31"/>
  <c r="L16" i="83" s="1"/>
  <c r="F24" i="31"/>
  <c r="E24" i="31"/>
  <c r="F23" i="31"/>
  <c r="E23" i="31"/>
  <c r="F22" i="31"/>
  <c r="E22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H13" i="31"/>
  <c r="K16" i="83" s="1"/>
  <c r="F13" i="31"/>
  <c r="E13" i="31"/>
  <c r="F12" i="31"/>
  <c r="E12" i="31"/>
  <c r="F11" i="31"/>
  <c r="E11" i="31"/>
  <c r="F10" i="31"/>
  <c r="E10" i="31"/>
  <c r="H9" i="31"/>
  <c r="J16" i="83" s="1"/>
  <c r="F9" i="31"/>
  <c r="E9" i="31"/>
  <c r="H8" i="31"/>
  <c r="I16" i="83" s="1"/>
  <c r="F8" i="31"/>
  <c r="E8" i="31"/>
  <c r="F7" i="31"/>
  <c r="E7" i="31"/>
  <c r="F6" i="31"/>
  <c r="E6" i="31"/>
  <c r="F5" i="31"/>
  <c r="E5" i="31"/>
  <c r="H4" i="31"/>
  <c r="F4" i="31"/>
  <c r="E4" i="31"/>
  <c r="F28" i="32"/>
  <c r="E28" i="32"/>
  <c r="F27" i="32"/>
  <c r="E27" i="32"/>
  <c r="F26" i="32"/>
  <c r="E26" i="32"/>
  <c r="F25" i="32"/>
  <c r="E25" i="32"/>
  <c r="H24" i="32"/>
  <c r="L15" i="83" s="1"/>
  <c r="F24" i="32"/>
  <c r="E24" i="32"/>
  <c r="F23" i="32"/>
  <c r="E23" i="32"/>
  <c r="F22" i="32"/>
  <c r="E22" i="32"/>
  <c r="F21" i="32"/>
  <c r="E21" i="32"/>
  <c r="F20" i="32"/>
  <c r="E20" i="32"/>
  <c r="F19" i="32"/>
  <c r="E19" i="32"/>
  <c r="F18" i="32"/>
  <c r="E18" i="32"/>
  <c r="F17" i="32"/>
  <c r="E17" i="32"/>
  <c r="F16" i="32"/>
  <c r="E16" i="32"/>
  <c r="F15" i="32"/>
  <c r="E15" i="32"/>
  <c r="F14" i="32"/>
  <c r="E14" i="32"/>
  <c r="F13" i="32"/>
  <c r="E13" i="32"/>
  <c r="F12" i="32"/>
  <c r="E12" i="32"/>
  <c r="F11" i="32"/>
  <c r="E11" i="32"/>
  <c r="F10" i="32"/>
  <c r="E10" i="32"/>
  <c r="F9" i="32"/>
  <c r="E9" i="32"/>
  <c r="H8" i="32"/>
  <c r="I15" i="83" s="1"/>
  <c r="F8" i="32"/>
  <c r="E8" i="32"/>
  <c r="F7" i="32"/>
  <c r="E7" i="32"/>
  <c r="F6" i="32"/>
  <c r="E6" i="32"/>
  <c r="H5" i="32"/>
  <c r="H15" i="83" s="1"/>
  <c r="F5" i="32"/>
  <c r="E5" i="32"/>
  <c r="H4" i="32"/>
  <c r="F4" i="32"/>
  <c r="E4" i="32"/>
  <c r="F28" i="33"/>
  <c r="E28" i="33"/>
  <c r="F27" i="33"/>
  <c r="E27" i="33"/>
  <c r="F26" i="33"/>
  <c r="E26" i="33"/>
  <c r="F25" i="33"/>
  <c r="E25" i="33"/>
  <c r="H24" i="33"/>
  <c r="L14" i="83" s="1"/>
  <c r="F24" i="33"/>
  <c r="E24" i="33"/>
  <c r="F23" i="33"/>
  <c r="E23" i="33"/>
  <c r="F22" i="33"/>
  <c r="E22" i="33"/>
  <c r="F21" i="33"/>
  <c r="E21" i="33"/>
  <c r="F20" i="33"/>
  <c r="E20" i="33"/>
  <c r="F19" i="33"/>
  <c r="E19" i="33"/>
  <c r="F18" i="33"/>
  <c r="E18" i="33"/>
  <c r="F17" i="33"/>
  <c r="E17" i="33"/>
  <c r="F16" i="33"/>
  <c r="E16" i="33"/>
  <c r="F15" i="33"/>
  <c r="E15" i="33"/>
  <c r="F14" i="33"/>
  <c r="E14" i="33"/>
  <c r="F13" i="33"/>
  <c r="E13" i="33"/>
  <c r="F12" i="33"/>
  <c r="E12" i="33"/>
  <c r="F11" i="33"/>
  <c r="E11" i="33"/>
  <c r="F10" i="33"/>
  <c r="E10" i="33"/>
  <c r="H9" i="33"/>
  <c r="J14" i="83" s="1"/>
  <c r="F9" i="33"/>
  <c r="E9" i="33"/>
  <c r="H8" i="33"/>
  <c r="I14" i="83" s="1"/>
  <c r="F8" i="33"/>
  <c r="E8" i="33"/>
  <c r="F7" i="33"/>
  <c r="E7" i="33"/>
  <c r="F6" i="33"/>
  <c r="E6" i="33"/>
  <c r="H5" i="33"/>
  <c r="F5" i="33"/>
  <c r="E5" i="33"/>
  <c r="H4" i="33"/>
  <c r="F4" i="33"/>
  <c r="E4" i="33"/>
  <c r="F28" i="34"/>
  <c r="E28" i="34"/>
  <c r="F27" i="34"/>
  <c r="E27" i="34"/>
  <c r="F26" i="34"/>
  <c r="E26" i="34"/>
  <c r="F25" i="34"/>
  <c r="E25" i="34"/>
  <c r="H24" i="34"/>
  <c r="L13" i="83" s="1"/>
  <c r="F24" i="34"/>
  <c r="E24" i="34"/>
  <c r="F23" i="34"/>
  <c r="E23" i="34"/>
  <c r="F22" i="34"/>
  <c r="E22" i="34"/>
  <c r="F21" i="34"/>
  <c r="E21" i="34"/>
  <c r="F20" i="34"/>
  <c r="E20" i="34"/>
  <c r="F19" i="34"/>
  <c r="E19" i="34"/>
  <c r="F18" i="34"/>
  <c r="E18" i="34"/>
  <c r="F17" i="34"/>
  <c r="E17" i="34"/>
  <c r="F16" i="34"/>
  <c r="E16" i="34"/>
  <c r="F15" i="34"/>
  <c r="E15" i="34"/>
  <c r="F14" i="34"/>
  <c r="E14" i="34"/>
  <c r="F13" i="34"/>
  <c r="E13" i="34"/>
  <c r="F12" i="34"/>
  <c r="E12" i="34"/>
  <c r="F11" i="34"/>
  <c r="E11" i="34"/>
  <c r="F10" i="34"/>
  <c r="E10" i="34"/>
  <c r="H9" i="34"/>
  <c r="J13" i="83" s="1"/>
  <c r="F9" i="34"/>
  <c r="E9" i="34"/>
  <c r="H8" i="34"/>
  <c r="I13" i="83" s="1"/>
  <c r="F8" i="34"/>
  <c r="E8" i="34"/>
  <c r="F7" i="34"/>
  <c r="E7" i="34"/>
  <c r="F6" i="34"/>
  <c r="E6" i="34"/>
  <c r="H5" i="34"/>
  <c r="H13" i="83" s="1"/>
  <c r="F5" i="34"/>
  <c r="E5" i="34"/>
  <c r="H4" i="34"/>
  <c r="F4" i="34"/>
  <c r="E4" i="34"/>
  <c r="F28" i="35"/>
  <c r="E28" i="35"/>
  <c r="F27" i="35"/>
  <c r="E27" i="35"/>
  <c r="F26" i="35"/>
  <c r="E26" i="35"/>
  <c r="F25" i="35"/>
  <c r="E25" i="35"/>
  <c r="H24" i="35"/>
  <c r="L12" i="83" s="1"/>
  <c r="F24" i="35"/>
  <c r="E24" i="35"/>
  <c r="F23" i="35"/>
  <c r="E23" i="35"/>
  <c r="F22" i="35"/>
  <c r="E22" i="35"/>
  <c r="F21" i="35"/>
  <c r="E21" i="35"/>
  <c r="F20" i="35"/>
  <c r="E20" i="35"/>
  <c r="F19" i="35"/>
  <c r="E19" i="35"/>
  <c r="F18" i="35"/>
  <c r="E18" i="35"/>
  <c r="F17" i="35"/>
  <c r="E17" i="35"/>
  <c r="F16" i="35"/>
  <c r="E16" i="35"/>
  <c r="F15" i="35"/>
  <c r="E15" i="35"/>
  <c r="F14" i="35"/>
  <c r="E14" i="35"/>
  <c r="H13" i="35"/>
  <c r="K12" i="83" s="1"/>
  <c r="F13" i="35"/>
  <c r="E13" i="35"/>
  <c r="F12" i="35"/>
  <c r="E12" i="35"/>
  <c r="F11" i="35"/>
  <c r="E11" i="35"/>
  <c r="F10" i="35"/>
  <c r="E10" i="35"/>
  <c r="H9" i="35"/>
  <c r="J12" i="83" s="1"/>
  <c r="F9" i="35"/>
  <c r="E9" i="35"/>
  <c r="H8" i="35"/>
  <c r="I12" i="83" s="1"/>
  <c r="F8" i="35"/>
  <c r="E8" i="35"/>
  <c r="F7" i="35"/>
  <c r="E7" i="35"/>
  <c r="F6" i="35"/>
  <c r="E6" i="35"/>
  <c r="F5" i="35"/>
  <c r="E5" i="35"/>
  <c r="H4" i="35"/>
  <c r="F4" i="35"/>
  <c r="E4" i="35"/>
  <c r="F28" i="36"/>
  <c r="E28" i="36"/>
  <c r="F27" i="36"/>
  <c r="E27" i="36"/>
  <c r="F26" i="36"/>
  <c r="E26" i="36"/>
  <c r="F25" i="36"/>
  <c r="E25" i="36"/>
  <c r="H24" i="36"/>
  <c r="L11" i="83" s="1"/>
  <c r="F24" i="36"/>
  <c r="E24" i="36"/>
  <c r="F23" i="36"/>
  <c r="E23" i="36"/>
  <c r="F22" i="36"/>
  <c r="E22" i="36"/>
  <c r="F21" i="36"/>
  <c r="E21" i="36"/>
  <c r="F20" i="36"/>
  <c r="E20" i="36"/>
  <c r="F19" i="36"/>
  <c r="E19" i="36"/>
  <c r="F18" i="36"/>
  <c r="E18" i="36"/>
  <c r="F17" i="36"/>
  <c r="E17" i="36"/>
  <c r="F16" i="36"/>
  <c r="E16" i="36"/>
  <c r="F15" i="36"/>
  <c r="E15" i="36"/>
  <c r="F14" i="36"/>
  <c r="E14" i="36"/>
  <c r="F13" i="36"/>
  <c r="E13" i="36"/>
  <c r="F12" i="36"/>
  <c r="E12" i="36"/>
  <c r="F11" i="36"/>
  <c r="E11" i="36"/>
  <c r="F10" i="36"/>
  <c r="E10" i="36"/>
  <c r="F9" i="36"/>
  <c r="E9" i="36"/>
  <c r="H8" i="36"/>
  <c r="I11" i="83" s="1"/>
  <c r="F8" i="36"/>
  <c r="E8" i="36"/>
  <c r="F7" i="36"/>
  <c r="E7" i="36"/>
  <c r="F6" i="36"/>
  <c r="E6" i="36"/>
  <c r="H5" i="36"/>
  <c r="H11" i="83" s="1"/>
  <c r="F5" i="36"/>
  <c r="E5" i="36"/>
  <c r="H4" i="36"/>
  <c r="F4" i="36"/>
  <c r="E4" i="36"/>
  <c r="F28" i="37"/>
  <c r="E28" i="37"/>
  <c r="F27" i="37"/>
  <c r="E27" i="37"/>
  <c r="F26" i="37"/>
  <c r="E26" i="37"/>
  <c r="F25" i="37"/>
  <c r="E25" i="37"/>
  <c r="H24" i="37"/>
  <c r="L10" i="83" s="1"/>
  <c r="F24" i="37"/>
  <c r="E24" i="37"/>
  <c r="F23" i="37"/>
  <c r="E23" i="37"/>
  <c r="F22" i="37"/>
  <c r="E22" i="37"/>
  <c r="F21" i="37"/>
  <c r="E21" i="37"/>
  <c r="F20" i="37"/>
  <c r="E20" i="37"/>
  <c r="F19" i="37"/>
  <c r="E19" i="37"/>
  <c r="F18" i="37"/>
  <c r="E18" i="37"/>
  <c r="F17" i="37"/>
  <c r="E17" i="37"/>
  <c r="F16" i="37"/>
  <c r="E16" i="37"/>
  <c r="F15" i="37"/>
  <c r="E15" i="37"/>
  <c r="F14" i="37"/>
  <c r="E14" i="37"/>
  <c r="F13" i="37"/>
  <c r="E13" i="37"/>
  <c r="F12" i="37"/>
  <c r="E12" i="37"/>
  <c r="F11" i="37"/>
  <c r="E11" i="37"/>
  <c r="F10" i="37"/>
  <c r="E10" i="37"/>
  <c r="H9" i="37"/>
  <c r="J10" i="83" s="1"/>
  <c r="F9" i="37"/>
  <c r="E9" i="37"/>
  <c r="H8" i="37"/>
  <c r="I10" i="83" s="1"/>
  <c r="F8" i="37"/>
  <c r="E8" i="37"/>
  <c r="F7" i="37"/>
  <c r="E7" i="37"/>
  <c r="F6" i="37"/>
  <c r="E6" i="37"/>
  <c r="H5" i="37"/>
  <c r="F5" i="37"/>
  <c r="E5" i="37"/>
  <c r="H4" i="37"/>
  <c r="F4" i="37"/>
  <c r="E4" i="37"/>
  <c r="F28" i="38"/>
  <c r="E28" i="38"/>
  <c r="F27" i="38"/>
  <c r="E27" i="38"/>
  <c r="F26" i="38"/>
  <c r="E26" i="38"/>
  <c r="F25" i="38"/>
  <c r="E25" i="38"/>
  <c r="H24" i="38"/>
  <c r="L9" i="83" s="1"/>
  <c r="F24" i="38"/>
  <c r="E24" i="38"/>
  <c r="F23" i="38"/>
  <c r="E23" i="38"/>
  <c r="F22" i="38"/>
  <c r="E22" i="38"/>
  <c r="F21" i="38"/>
  <c r="E21" i="38"/>
  <c r="F20" i="38"/>
  <c r="E20" i="38"/>
  <c r="F19" i="38"/>
  <c r="E19" i="38"/>
  <c r="F18" i="38"/>
  <c r="E18" i="38"/>
  <c r="F17" i="38"/>
  <c r="E17" i="38"/>
  <c r="F16" i="38"/>
  <c r="E16" i="38"/>
  <c r="F15" i="38"/>
  <c r="E15" i="38"/>
  <c r="F14" i="38"/>
  <c r="E14" i="38"/>
  <c r="F13" i="38"/>
  <c r="E13" i="38"/>
  <c r="F12" i="38"/>
  <c r="E12" i="38"/>
  <c r="F11" i="38"/>
  <c r="E11" i="38"/>
  <c r="F10" i="38"/>
  <c r="E10" i="38"/>
  <c r="H9" i="38"/>
  <c r="J9" i="83" s="1"/>
  <c r="F9" i="38"/>
  <c r="E9" i="38"/>
  <c r="H8" i="38"/>
  <c r="I9" i="83" s="1"/>
  <c r="F8" i="38"/>
  <c r="E8" i="38"/>
  <c r="F7" i="38"/>
  <c r="E7" i="38"/>
  <c r="F6" i="38"/>
  <c r="E6" i="38"/>
  <c r="H5" i="38"/>
  <c r="H9" i="83" s="1"/>
  <c r="F5" i="38"/>
  <c r="E5" i="38"/>
  <c r="H4" i="38"/>
  <c r="F4" i="38"/>
  <c r="E4" i="38"/>
  <c r="F28" i="39"/>
  <c r="E28" i="39"/>
  <c r="F27" i="39"/>
  <c r="E27" i="39"/>
  <c r="F26" i="39"/>
  <c r="E26" i="39"/>
  <c r="F25" i="39"/>
  <c r="E25" i="39"/>
  <c r="H24" i="39"/>
  <c r="L8" i="83" s="1"/>
  <c r="F24" i="39"/>
  <c r="E24" i="39"/>
  <c r="F23" i="39"/>
  <c r="E23" i="39"/>
  <c r="F22" i="39"/>
  <c r="E22" i="39"/>
  <c r="F21" i="39"/>
  <c r="E21" i="39"/>
  <c r="F20" i="39"/>
  <c r="E20" i="39"/>
  <c r="F19" i="39"/>
  <c r="E19" i="39"/>
  <c r="F18" i="39"/>
  <c r="E18" i="39"/>
  <c r="F17" i="39"/>
  <c r="E17" i="39"/>
  <c r="F16" i="39"/>
  <c r="E16" i="39"/>
  <c r="F15" i="39"/>
  <c r="E15" i="39"/>
  <c r="F14" i="39"/>
  <c r="E14" i="39"/>
  <c r="H13" i="39"/>
  <c r="K8" i="83" s="1"/>
  <c r="F13" i="39"/>
  <c r="E13" i="39"/>
  <c r="F12" i="39"/>
  <c r="E12" i="39"/>
  <c r="F11" i="39"/>
  <c r="E11" i="39"/>
  <c r="F10" i="39"/>
  <c r="E10" i="39"/>
  <c r="H9" i="39"/>
  <c r="J8" i="83" s="1"/>
  <c r="F9" i="39"/>
  <c r="E9" i="39"/>
  <c r="H8" i="39"/>
  <c r="I8" i="83" s="1"/>
  <c r="F8" i="39"/>
  <c r="E8" i="39"/>
  <c r="F7" i="39"/>
  <c r="E7" i="39"/>
  <c r="F6" i="39"/>
  <c r="E6" i="39"/>
  <c r="F5" i="39"/>
  <c r="E5" i="39"/>
  <c r="H4" i="39"/>
  <c r="F4" i="39"/>
  <c r="E4" i="39"/>
  <c r="F28" i="40"/>
  <c r="E28" i="40"/>
  <c r="F27" i="40"/>
  <c r="E27" i="40"/>
  <c r="F26" i="40"/>
  <c r="E26" i="40"/>
  <c r="F25" i="40"/>
  <c r="E25" i="40"/>
  <c r="H24" i="40"/>
  <c r="L7" i="83" s="1"/>
  <c r="F24" i="40"/>
  <c r="E24" i="40"/>
  <c r="F23" i="40"/>
  <c r="E23" i="40"/>
  <c r="F22" i="40"/>
  <c r="E22" i="40"/>
  <c r="F21" i="40"/>
  <c r="E21" i="40"/>
  <c r="F20" i="40"/>
  <c r="E20" i="40"/>
  <c r="F19" i="40"/>
  <c r="E19" i="40"/>
  <c r="F18" i="40"/>
  <c r="E18" i="40"/>
  <c r="F17" i="40"/>
  <c r="E17" i="40"/>
  <c r="F16" i="40"/>
  <c r="E16" i="40"/>
  <c r="F15" i="40"/>
  <c r="E15" i="40"/>
  <c r="F14" i="40"/>
  <c r="E14" i="40"/>
  <c r="F13" i="40"/>
  <c r="E13" i="40"/>
  <c r="F12" i="40"/>
  <c r="E12" i="40"/>
  <c r="F11" i="40"/>
  <c r="E11" i="40"/>
  <c r="F10" i="40"/>
  <c r="E10" i="40"/>
  <c r="F9" i="40"/>
  <c r="E9" i="40"/>
  <c r="H8" i="40"/>
  <c r="I7" i="83" s="1"/>
  <c r="F8" i="40"/>
  <c r="E8" i="40"/>
  <c r="F7" i="40"/>
  <c r="E7" i="40"/>
  <c r="F6" i="40"/>
  <c r="E6" i="40"/>
  <c r="H5" i="40"/>
  <c r="H7" i="83" s="1"/>
  <c r="F5" i="40"/>
  <c r="E5" i="40"/>
  <c r="H4" i="40"/>
  <c r="F4" i="40"/>
  <c r="E4" i="40"/>
  <c r="F28" i="41"/>
  <c r="E28" i="41"/>
  <c r="F27" i="41"/>
  <c r="E27" i="41"/>
  <c r="F26" i="41"/>
  <c r="E26" i="41"/>
  <c r="F25" i="41"/>
  <c r="E25" i="41"/>
  <c r="H24" i="41"/>
  <c r="L6" i="83" s="1"/>
  <c r="F24" i="41"/>
  <c r="E24" i="41"/>
  <c r="F23" i="41"/>
  <c r="E23" i="41"/>
  <c r="F22" i="41"/>
  <c r="E22" i="41"/>
  <c r="F21" i="41"/>
  <c r="E21" i="41"/>
  <c r="F20" i="41"/>
  <c r="E20" i="41"/>
  <c r="F19" i="41"/>
  <c r="E19" i="41"/>
  <c r="F18" i="41"/>
  <c r="E18" i="41"/>
  <c r="F17" i="41"/>
  <c r="E17" i="41"/>
  <c r="F16" i="41"/>
  <c r="E16" i="41"/>
  <c r="F15" i="41"/>
  <c r="E15" i="41"/>
  <c r="F14" i="41"/>
  <c r="E14" i="41"/>
  <c r="F13" i="41"/>
  <c r="E13" i="41"/>
  <c r="F12" i="41"/>
  <c r="E12" i="41"/>
  <c r="F11" i="41"/>
  <c r="E11" i="41"/>
  <c r="F10" i="41"/>
  <c r="E10" i="41"/>
  <c r="H9" i="41"/>
  <c r="J6" i="83" s="1"/>
  <c r="F9" i="41"/>
  <c r="E9" i="41"/>
  <c r="H8" i="41"/>
  <c r="I6" i="83" s="1"/>
  <c r="F8" i="41"/>
  <c r="E8" i="41"/>
  <c r="F7" i="41"/>
  <c r="E7" i="41"/>
  <c r="F6" i="41"/>
  <c r="E6" i="41"/>
  <c r="H5" i="41"/>
  <c r="F5" i="41"/>
  <c r="E5" i="41"/>
  <c r="H4" i="41"/>
  <c r="F4" i="41"/>
  <c r="E4" i="41"/>
  <c r="F28" i="42"/>
  <c r="E28" i="42"/>
  <c r="F27" i="42"/>
  <c r="E27" i="42"/>
  <c r="F26" i="42"/>
  <c r="E26" i="42"/>
  <c r="F25" i="42"/>
  <c r="E25" i="42"/>
  <c r="H24" i="42"/>
  <c r="L5" i="83" s="1"/>
  <c r="F24" i="42"/>
  <c r="E24" i="42"/>
  <c r="F23" i="42"/>
  <c r="E23" i="42"/>
  <c r="F22" i="42"/>
  <c r="E22" i="42"/>
  <c r="F21" i="42"/>
  <c r="E21" i="42"/>
  <c r="F20" i="42"/>
  <c r="E20" i="42"/>
  <c r="F19" i="42"/>
  <c r="E19" i="42"/>
  <c r="F18" i="42"/>
  <c r="E18" i="42"/>
  <c r="F17" i="42"/>
  <c r="E17" i="42"/>
  <c r="F16" i="42"/>
  <c r="E16" i="42"/>
  <c r="F15" i="42"/>
  <c r="E15" i="42"/>
  <c r="F14" i="42"/>
  <c r="E14" i="42"/>
  <c r="F13" i="42"/>
  <c r="E13" i="42"/>
  <c r="F12" i="42"/>
  <c r="E12" i="42"/>
  <c r="F11" i="42"/>
  <c r="E11" i="42"/>
  <c r="F10" i="42"/>
  <c r="E10" i="42"/>
  <c r="H9" i="42"/>
  <c r="J5" i="83" s="1"/>
  <c r="F9" i="42"/>
  <c r="E9" i="42"/>
  <c r="H8" i="42"/>
  <c r="I5" i="83" s="1"/>
  <c r="F8" i="42"/>
  <c r="E8" i="42"/>
  <c r="F7" i="42"/>
  <c r="E7" i="42"/>
  <c r="F6" i="42"/>
  <c r="E6" i="42"/>
  <c r="H5" i="42"/>
  <c r="H5" i="83" s="1"/>
  <c r="F5" i="42"/>
  <c r="E5" i="42"/>
  <c r="H4" i="42"/>
  <c r="F4" i="42"/>
  <c r="E4" i="42"/>
  <c r="F28" i="43"/>
  <c r="E28" i="43"/>
  <c r="F27" i="43"/>
  <c r="E27" i="43"/>
  <c r="F26" i="43"/>
  <c r="E26" i="43"/>
  <c r="F25" i="43"/>
  <c r="E25" i="43"/>
  <c r="H24" i="43"/>
  <c r="L4" i="83" s="1"/>
  <c r="F24" i="43"/>
  <c r="E24" i="43"/>
  <c r="F23" i="43"/>
  <c r="E23" i="43"/>
  <c r="F22" i="43"/>
  <c r="E22" i="43"/>
  <c r="F21" i="43"/>
  <c r="E21" i="43"/>
  <c r="F20" i="43"/>
  <c r="E20" i="43"/>
  <c r="F19" i="43"/>
  <c r="E19" i="43"/>
  <c r="F18" i="43"/>
  <c r="E18" i="43"/>
  <c r="F17" i="43"/>
  <c r="E17" i="43"/>
  <c r="F16" i="43"/>
  <c r="E16" i="43"/>
  <c r="F15" i="43"/>
  <c r="E15" i="43"/>
  <c r="F14" i="43"/>
  <c r="E14" i="43"/>
  <c r="H13" i="43"/>
  <c r="K4" i="83" s="1"/>
  <c r="F13" i="43"/>
  <c r="E13" i="43"/>
  <c r="F12" i="43"/>
  <c r="E12" i="43"/>
  <c r="F11" i="43"/>
  <c r="E11" i="43"/>
  <c r="F10" i="43"/>
  <c r="E10" i="43"/>
  <c r="H9" i="43"/>
  <c r="J4" i="83" s="1"/>
  <c r="F9" i="43"/>
  <c r="E9" i="43"/>
  <c r="H8" i="43"/>
  <c r="I4" i="83" s="1"/>
  <c r="F8" i="43"/>
  <c r="E8" i="43"/>
  <c r="F7" i="43"/>
  <c r="E7" i="43"/>
  <c r="F6" i="43"/>
  <c r="E6" i="43"/>
  <c r="F5" i="43"/>
  <c r="E5" i="43"/>
  <c r="H4" i="43"/>
  <c r="F4" i="43"/>
  <c r="E4" i="43"/>
  <c r="H8" i="69" l="1"/>
  <c r="I48" i="83" s="1"/>
  <c r="H8" i="203"/>
  <c r="I161" i="83" s="1"/>
  <c r="H8" i="204"/>
  <c r="I162" i="83" s="1"/>
  <c r="H8" i="201"/>
  <c r="I159" i="83" s="1"/>
  <c r="H8" i="200"/>
  <c r="I158" i="83" s="1"/>
  <c r="H8" i="202"/>
  <c r="I160" i="83" s="1"/>
  <c r="H8" i="199"/>
  <c r="I157" i="83" s="1"/>
  <c r="H8" i="196"/>
  <c r="I154" i="83" s="1"/>
  <c r="H8" i="197"/>
  <c r="I155" i="83" s="1"/>
  <c r="H8" i="198"/>
  <c r="I156" i="83" s="1"/>
  <c r="H8" i="195"/>
  <c r="I153" i="83" s="1"/>
  <c r="H8" i="194"/>
  <c r="I152" i="83" s="1"/>
  <c r="H8" i="193"/>
  <c r="I151" i="83" s="1"/>
  <c r="H8" i="192"/>
  <c r="I150" i="83" s="1"/>
  <c r="H8" i="190"/>
  <c r="I148" i="83" s="1"/>
  <c r="H8" i="191"/>
  <c r="I149" i="83" s="1"/>
  <c r="H8" i="189"/>
  <c r="I147" i="83" s="1"/>
  <c r="H8" i="179"/>
  <c r="I137" i="83" s="1"/>
  <c r="H8" i="180"/>
  <c r="I138" i="83" s="1"/>
  <c r="H8" i="182"/>
  <c r="I140" i="83" s="1"/>
  <c r="H8" i="186"/>
  <c r="I144" i="83" s="1"/>
  <c r="H8" i="184"/>
  <c r="I142" i="83" s="1"/>
  <c r="H8" i="181"/>
  <c r="I139" i="83" s="1"/>
  <c r="H8" i="188"/>
  <c r="I146" i="83" s="1"/>
  <c r="H8" i="185"/>
  <c r="I143" i="83" s="1"/>
  <c r="H8" i="183"/>
  <c r="I141" i="83" s="1"/>
  <c r="H8" i="187"/>
  <c r="I145" i="83" s="1"/>
  <c r="H8" i="177"/>
  <c r="I135" i="83" s="1"/>
  <c r="H8" i="178"/>
  <c r="I136" i="83" s="1"/>
  <c r="H8" i="176"/>
  <c r="I134" i="83" s="1"/>
  <c r="H8" i="163"/>
  <c r="I122" i="83" s="1"/>
  <c r="H8" i="166"/>
  <c r="I125" i="83" s="1"/>
  <c r="H8" i="170"/>
  <c r="I129" i="83" s="1"/>
  <c r="H8" i="164"/>
  <c r="I123" i="83" s="1"/>
  <c r="H8" i="167"/>
  <c r="I126" i="83" s="1"/>
  <c r="H8" i="173"/>
  <c r="I132" i="83" s="1"/>
  <c r="H8" i="165"/>
  <c r="I124" i="83" s="1"/>
  <c r="H8" i="169"/>
  <c r="I128" i="83" s="1"/>
  <c r="H8" i="174"/>
  <c r="I133" i="83" s="1"/>
  <c r="H8" i="168"/>
  <c r="I127" i="83" s="1"/>
  <c r="H8" i="171"/>
  <c r="I130" i="83" s="1"/>
  <c r="H8" i="175"/>
  <c r="I131" i="83" s="1"/>
  <c r="H8" i="162"/>
  <c r="I121" i="83" s="1"/>
  <c r="H8" i="160"/>
  <c r="I119" i="83" s="1"/>
  <c r="H8" i="161"/>
  <c r="I120" i="83" s="1"/>
  <c r="H8" i="159"/>
  <c r="I118" i="83" s="1"/>
  <c r="H8" i="158"/>
  <c r="I85" i="83" s="1"/>
  <c r="H8" i="155"/>
  <c r="I79" i="83" s="1"/>
  <c r="H8" i="157"/>
  <c r="I84" i="83" s="1"/>
  <c r="H8" i="156"/>
  <c r="I80" i="83" s="1"/>
  <c r="H28" i="203"/>
  <c r="M161" i="83" s="1"/>
  <c r="H28" i="204"/>
  <c r="M162" i="83" s="1"/>
  <c r="H28" i="202"/>
  <c r="M160" i="83" s="1"/>
  <c r="H28" i="200"/>
  <c r="M158" i="83" s="1"/>
  <c r="H28" i="201"/>
  <c r="M159" i="83" s="1"/>
  <c r="H28" i="199"/>
  <c r="M157" i="83" s="1"/>
  <c r="H28" i="196"/>
  <c r="M154" i="83" s="1"/>
  <c r="H28" i="198"/>
  <c r="M156" i="83" s="1"/>
  <c r="H28" i="197"/>
  <c r="H28" i="195"/>
  <c r="H28" i="194"/>
  <c r="M152" i="83" s="1"/>
  <c r="H28" i="193"/>
  <c r="M151" i="83" s="1"/>
  <c r="H28" i="192"/>
  <c r="M150" i="83" s="1"/>
  <c r="H28" i="190"/>
  <c r="M148" i="83" s="1"/>
  <c r="H28" i="191"/>
  <c r="M149" i="83" s="1"/>
  <c r="H28" i="189"/>
  <c r="M147" i="83" s="1"/>
  <c r="H28" i="188"/>
  <c r="M146" i="83" s="1"/>
  <c r="H28" i="180"/>
  <c r="M138" i="83" s="1"/>
  <c r="H28" i="182"/>
  <c r="M140" i="83" s="1"/>
  <c r="H28" i="185"/>
  <c r="M143" i="83" s="1"/>
  <c r="H28" i="179"/>
  <c r="M137" i="83" s="1"/>
  <c r="H28" i="186"/>
  <c r="M144" i="83" s="1"/>
  <c r="H28" i="181"/>
  <c r="M139" i="83" s="1"/>
  <c r="H28" i="183"/>
  <c r="M141" i="83" s="1"/>
  <c r="H28" i="187"/>
  <c r="M145" i="83" s="1"/>
  <c r="H28" i="184"/>
  <c r="M142" i="83" s="1"/>
  <c r="H28" i="177"/>
  <c r="M135" i="83" s="1"/>
  <c r="H28" i="176"/>
  <c r="M134" i="83" s="1"/>
  <c r="H28" i="178"/>
  <c r="M136" i="83" s="1"/>
  <c r="H28" i="173"/>
  <c r="M132" i="83" s="1"/>
  <c r="H28" i="175"/>
  <c r="M131" i="83" s="1"/>
  <c r="H28" i="168"/>
  <c r="M127" i="83" s="1"/>
  <c r="H28" i="170"/>
  <c r="M129" i="83" s="1"/>
  <c r="H28" i="169"/>
  <c r="M128" i="83" s="1"/>
  <c r="H28" i="162"/>
  <c r="M121" i="83" s="1"/>
  <c r="H28" i="163"/>
  <c r="M122" i="83" s="1"/>
  <c r="H28" i="166"/>
  <c r="M125" i="83" s="1"/>
  <c r="H28" i="164"/>
  <c r="M123" i="83" s="1"/>
  <c r="H28" i="165"/>
  <c r="M124" i="83" s="1"/>
  <c r="H28" i="171"/>
  <c r="M130" i="83" s="1"/>
  <c r="H28" i="174"/>
  <c r="M133" i="83" s="1"/>
  <c r="H28" i="167"/>
  <c r="M126" i="83" s="1"/>
  <c r="H28" i="161"/>
  <c r="M120" i="83" s="1"/>
  <c r="H28" i="159"/>
  <c r="M118" i="83" s="1"/>
  <c r="H28" i="160"/>
  <c r="M119" i="83" s="1"/>
  <c r="H28" i="156"/>
  <c r="M80" i="83" s="1"/>
  <c r="H28" i="157"/>
  <c r="M84" i="83" s="1"/>
  <c r="H28" i="155"/>
  <c r="M79" i="83" s="1"/>
  <c r="H28" i="158"/>
  <c r="M85" i="83" s="1"/>
  <c r="H9" i="70"/>
  <c r="J49" i="83" s="1"/>
  <c r="H9" i="203"/>
  <c r="J161" i="83" s="1"/>
  <c r="H9" i="204"/>
  <c r="J162" i="83" s="1"/>
  <c r="H9" i="200"/>
  <c r="J158" i="83" s="1"/>
  <c r="H9" i="201"/>
  <c r="J159" i="83" s="1"/>
  <c r="H9" i="202"/>
  <c r="J160" i="83" s="1"/>
  <c r="H9" i="199"/>
  <c r="J157" i="83" s="1"/>
  <c r="H9" i="198"/>
  <c r="J156" i="83" s="1"/>
  <c r="H9" i="196"/>
  <c r="J154" i="83" s="1"/>
  <c r="H9" i="197"/>
  <c r="J155" i="83" s="1"/>
  <c r="H9" i="195"/>
  <c r="J153" i="83" s="1"/>
  <c r="H9" i="194"/>
  <c r="J152" i="83" s="1"/>
  <c r="H9" i="193"/>
  <c r="J151" i="83" s="1"/>
  <c r="H9" i="192"/>
  <c r="J150" i="83" s="1"/>
  <c r="H9" i="190"/>
  <c r="J148" i="83" s="1"/>
  <c r="H9" i="191"/>
  <c r="J149" i="83" s="1"/>
  <c r="H9" i="189"/>
  <c r="J147" i="83" s="1"/>
  <c r="H9" i="185"/>
  <c r="J143" i="83" s="1"/>
  <c r="H9" i="186"/>
  <c r="J144" i="83" s="1"/>
  <c r="H9" i="179"/>
  <c r="J137" i="83" s="1"/>
  <c r="H9" i="181"/>
  <c r="J139" i="83" s="1"/>
  <c r="H9" i="184"/>
  <c r="J142" i="83" s="1"/>
  <c r="H9" i="187"/>
  <c r="J145" i="83" s="1"/>
  <c r="H9" i="182"/>
  <c r="J140" i="83" s="1"/>
  <c r="H9" i="180"/>
  <c r="J138" i="83" s="1"/>
  <c r="H9" i="188"/>
  <c r="J146" i="83" s="1"/>
  <c r="H9" i="183"/>
  <c r="J141" i="83" s="1"/>
  <c r="H9" i="178"/>
  <c r="J136" i="83" s="1"/>
  <c r="H9" i="176"/>
  <c r="J134" i="83" s="1"/>
  <c r="H9" i="177"/>
  <c r="J135" i="83" s="1"/>
  <c r="H9" i="175"/>
  <c r="J131" i="83" s="1"/>
  <c r="H9" i="171"/>
  <c r="J130" i="83" s="1"/>
  <c r="H9" i="166"/>
  <c r="J125" i="83" s="1"/>
  <c r="H9" i="174"/>
  <c r="J133" i="83" s="1"/>
  <c r="H9" i="167"/>
  <c r="J126" i="83" s="1"/>
  <c r="H9" i="164"/>
  <c r="J123" i="83" s="1"/>
  <c r="H9" i="173"/>
  <c r="J132" i="83" s="1"/>
  <c r="H9" i="163"/>
  <c r="J122" i="83" s="1"/>
  <c r="H9" i="168"/>
  <c r="J127" i="83" s="1"/>
  <c r="H9" i="169"/>
  <c r="J128" i="83" s="1"/>
  <c r="H9" i="165"/>
  <c r="J124" i="83" s="1"/>
  <c r="H9" i="170"/>
  <c r="J129" i="83" s="1"/>
  <c r="H9" i="162"/>
  <c r="J121" i="83" s="1"/>
  <c r="H9" i="160"/>
  <c r="J119" i="83" s="1"/>
  <c r="H9" i="159"/>
  <c r="J118" i="83" s="1"/>
  <c r="H9" i="161"/>
  <c r="J120" i="83" s="1"/>
  <c r="H9" i="157"/>
  <c r="J84" i="83" s="1"/>
  <c r="H9" i="155"/>
  <c r="J79" i="83" s="1"/>
  <c r="H9" i="156"/>
  <c r="J80" i="83" s="1"/>
  <c r="H9" i="158"/>
  <c r="J85" i="83" s="1"/>
  <c r="H13" i="203"/>
  <c r="K161" i="83" s="1"/>
  <c r="H13" i="204"/>
  <c r="K162" i="83" s="1"/>
  <c r="H13" i="202"/>
  <c r="K160" i="83" s="1"/>
  <c r="H13" i="200"/>
  <c r="K158" i="83" s="1"/>
  <c r="H13" i="201"/>
  <c r="K159" i="83" s="1"/>
  <c r="H13" i="199"/>
  <c r="K157" i="83" s="1"/>
  <c r="H13" i="196"/>
  <c r="K154" i="83" s="1"/>
  <c r="H13" i="197"/>
  <c r="K155" i="83" s="1"/>
  <c r="H13" i="198"/>
  <c r="K156" i="83" s="1"/>
  <c r="H13" i="195"/>
  <c r="K153" i="83" s="1"/>
  <c r="H13" i="194"/>
  <c r="K152" i="83" s="1"/>
  <c r="H13" i="193"/>
  <c r="K151" i="83" s="1"/>
  <c r="H13" i="192"/>
  <c r="K150" i="83" s="1"/>
  <c r="H13" i="191"/>
  <c r="K149" i="83" s="1"/>
  <c r="H13" i="190"/>
  <c r="K148" i="83" s="1"/>
  <c r="H13" i="189"/>
  <c r="K147" i="83" s="1"/>
  <c r="H13" i="188"/>
  <c r="K146" i="83" s="1"/>
  <c r="H13" i="187"/>
  <c r="K145" i="83" s="1"/>
  <c r="H13" i="182"/>
  <c r="K140" i="83" s="1"/>
  <c r="H13" i="179"/>
  <c r="K137" i="83" s="1"/>
  <c r="H13" i="186"/>
  <c r="K144" i="83" s="1"/>
  <c r="H13" i="181"/>
  <c r="K139" i="83" s="1"/>
  <c r="H13" i="185"/>
  <c r="K143" i="83" s="1"/>
  <c r="H13" i="184"/>
  <c r="K142" i="83" s="1"/>
  <c r="H13" i="180"/>
  <c r="K138" i="83" s="1"/>
  <c r="H13" i="183"/>
  <c r="K141" i="83" s="1"/>
  <c r="H13" i="176"/>
  <c r="K134" i="83" s="1"/>
  <c r="H13" i="177"/>
  <c r="K135" i="83" s="1"/>
  <c r="H13" i="178"/>
  <c r="K136" i="83" s="1"/>
  <c r="H13" i="175"/>
  <c r="K131" i="83" s="1"/>
  <c r="H13" i="174"/>
  <c r="K133" i="83" s="1"/>
  <c r="H13" i="168"/>
  <c r="K127" i="83" s="1"/>
  <c r="H13" i="166"/>
  <c r="K125" i="83" s="1"/>
  <c r="H13" i="163"/>
  <c r="K122" i="83" s="1"/>
  <c r="H13" i="164"/>
  <c r="K123" i="83" s="1"/>
  <c r="H13" i="171"/>
  <c r="K130" i="83" s="1"/>
  <c r="H13" i="169"/>
  <c r="K128" i="83" s="1"/>
  <c r="H13" i="170"/>
  <c r="K129" i="83" s="1"/>
  <c r="H13" i="167"/>
  <c r="K126" i="83" s="1"/>
  <c r="H13" i="165"/>
  <c r="K124" i="83" s="1"/>
  <c r="H13" i="173"/>
  <c r="K132" i="83" s="1"/>
  <c r="H13" i="162"/>
  <c r="K121" i="83" s="1"/>
  <c r="H13" i="161"/>
  <c r="K120" i="83" s="1"/>
  <c r="H13" i="159"/>
  <c r="K118" i="83" s="1"/>
  <c r="H13" i="160"/>
  <c r="K119" i="83" s="1"/>
  <c r="H13" i="156"/>
  <c r="K80" i="83" s="1"/>
  <c r="H13" i="155"/>
  <c r="K79" i="83" s="1"/>
  <c r="H13" i="158"/>
  <c r="K85" i="83" s="1"/>
  <c r="H13" i="157"/>
  <c r="K84" i="83" s="1"/>
  <c r="H24" i="204"/>
  <c r="L162" i="83" s="1"/>
  <c r="H24" i="203"/>
  <c r="L161" i="83" s="1"/>
  <c r="H24" i="200"/>
  <c r="L158" i="83" s="1"/>
  <c r="H24" i="201"/>
  <c r="L159" i="83" s="1"/>
  <c r="H24" i="202"/>
  <c r="L160" i="83" s="1"/>
  <c r="H24" i="199"/>
  <c r="L157" i="83" s="1"/>
  <c r="H24" i="198"/>
  <c r="L156" i="83" s="1"/>
  <c r="H24" i="197"/>
  <c r="L155" i="83" s="1"/>
  <c r="H24" i="196"/>
  <c r="L154" i="83" s="1"/>
  <c r="H24" i="195"/>
  <c r="L153" i="83" s="1"/>
  <c r="H24" i="194"/>
  <c r="L152" i="83" s="1"/>
  <c r="H24" i="193"/>
  <c r="L151" i="83" s="1"/>
  <c r="H24" i="192"/>
  <c r="L150" i="83" s="1"/>
  <c r="H24" i="191"/>
  <c r="L149" i="83" s="1"/>
  <c r="H24" i="190"/>
  <c r="L148" i="83" s="1"/>
  <c r="H24" i="189"/>
  <c r="L147" i="83" s="1"/>
  <c r="H24" i="183"/>
  <c r="L141" i="83" s="1"/>
  <c r="H24" i="182"/>
  <c r="L140" i="83" s="1"/>
  <c r="H24" i="185"/>
  <c r="L143" i="83" s="1"/>
  <c r="H24" i="179"/>
  <c r="L137" i="83" s="1"/>
  <c r="H24" i="180"/>
  <c r="L138" i="83" s="1"/>
  <c r="H24" i="186"/>
  <c r="L144" i="83" s="1"/>
  <c r="H24" i="181"/>
  <c r="L139" i="83" s="1"/>
  <c r="H24" i="184"/>
  <c r="L142" i="83" s="1"/>
  <c r="H24" i="187"/>
  <c r="L145" i="83" s="1"/>
  <c r="H24" i="188"/>
  <c r="L146" i="83" s="1"/>
  <c r="H24" i="178"/>
  <c r="L136" i="83" s="1"/>
  <c r="H24" i="177"/>
  <c r="L135" i="83" s="1"/>
  <c r="H24" i="176"/>
  <c r="L134" i="83" s="1"/>
  <c r="H24" i="164"/>
  <c r="L123" i="83" s="1"/>
  <c r="H24" i="165"/>
  <c r="L124" i="83" s="1"/>
  <c r="H24" i="168"/>
  <c r="L127" i="83" s="1"/>
  <c r="H24" i="171"/>
  <c r="L130" i="83" s="1"/>
  <c r="H24" i="166"/>
  <c r="L125" i="83" s="1"/>
  <c r="H24" i="173"/>
  <c r="L132" i="83" s="1"/>
  <c r="H24" i="169"/>
  <c r="L128" i="83" s="1"/>
  <c r="H24" i="167"/>
  <c r="L126" i="83" s="1"/>
  <c r="H24" i="175"/>
  <c r="L131" i="83" s="1"/>
  <c r="H24" i="174"/>
  <c r="L133" i="83" s="1"/>
  <c r="H24" i="170"/>
  <c r="L129" i="83" s="1"/>
  <c r="H24" i="163"/>
  <c r="L122" i="83" s="1"/>
  <c r="H24" i="162"/>
  <c r="L121" i="83" s="1"/>
  <c r="H24" i="160"/>
  <c r="L119" i="83" s="1"/>
  <c r="H24" i="159"/>
  <c r="L118" i="83" s="1"/>
  <c r="H24" i="161"/>
  <c r="L120" i="83" s="1"/>
  <c r="H24" i="155"/>
  <c r="L79" i="83" s="1"/>
  <c r="H24" i="156"/>
  <c r="L80" i="83" s="1"/>
  <c r="H24" i="158"/>
  <c r="L85" i="83" s="1"/>
  <c r="H24" i="157"/>
  <c r="L84" i="83" s="1"/>
  <c r="H5" i="204"/>
  <c r="H5" i="203"/>
  <c r="H5" i="201"/>
  <c r="H5" i="202"/>
  <c r="H5" i="200"/>
  <c r="H5" i="199"/>
  <c r="H5" i="197"/>
  <c r="H5" i="196"/>
  <c r="H5" i="198"/>
  <c r="H5" i="195"/>
  <c r="H5" i="194"/>
  <c r="H5" i="193"/>
  <c r="H5" i="192"/>
  <c r="H5" i="191"/>
  <c r="H5" i="190"/>
  <c r="H5" i="189"/>
  <c r="H5" i="186"/>
  <c r="H5" i="187"/>
  <c r="H5" i="183"/>
  <c r="H5" i="188"/>
  <c r="H5" i="179"/>
  <c r="H5" i="184"/>
  <c r="H5" i="182"/>
  <c r="H5" i="181"/>
  <c r="H5" i="185"/>
  <c r="H5" i="180"/>
  <c r="H5" i="176"/>
  <c r="H5" i="178"/>
  <c r="H5" i="177"/>
  <c r="H5" i="167"/>
  <c r="H5" i="174"/>
  <c r="H5" i="169"/>
  <c r="H5" i="166"/>
  <c r="H5" i="165"/>
  <c r="H5" i="171"/>
  <c r="H5" i="163"/>
  <c r="H5" i="170"/>
  <c r="H5" i="164"/>
  <c r="H5" i="173"/>
  <c r="H5" i="175"/>
  <c r="H5" i="168"/>
  <c r="H5" i="162"/>
  <c r="H5" i="159"/>
  <c r="H5" i="160"/>
  <c r="H5" i="161"/>
  <c r="H5" i="156"/>
  <c r="H5" i="158"/>
  <c r="H5" i="155"/>
  <c r="H5" i="157"/>
  <c r="H9" i="62"/>
  <c r="J41" i="83" s="1"/>
  <c r="H9" i="74"/>
  <c r="J53" i="83" s="1"/>
  <c r="H9" i="91"/>
  <c r="J65" i="83" s="1"/>
  <c r="H9" i="97"/>
  <c r="J69" i="83" s="1"/>
  <c r="H8" i="120"/>
  <c r="I95" i="83" s="1"/>
  <c r="H8" i="154"/>
  <c r="I117" i="83" s="1"/>
  <c r="H8" i="152"/>
  <c r="I86" i="83" s="1"/>
  <c r="H8" i="153"/>
  <c r="I116" i="83" s="1"/>
  <c r="H28" i="8"/>
  <c r="M36" i="83" s="1"/>
  <c r="H28" i="154"/>
  <c r="M117" i="83" s="1"/>
  <c r="H28" i="153"/>
  <c r="M116" i="83" s="1"/>
  <c r="H28" i="152"/>
  <c r="M86" i="83" s="1"/>
  <c r="H9" i="75"/>
  <c r="J54" i="83" s="1"/>
  <c r="H9" i="153"/>
  <c r="J116" i="83" s="1"/>
  <c r="H9" i="154"/>
  <c r="J117" i="83" s="1"/>
  <c r="H9" i="152"/>
  <c r="J86" i="83" s="1"/>
  <c r="H13" i="105"/>
  <c r="K77" i="83" s="1"/>
  <c r="H13" i="154"/>
  <c r="K117" i="83" s="1"/>
  <c r="H13" i="153"/>
  <c r="K116" i="83" s="1"/>
  <c r="H13" i="152"/>
  <c r="K86" i="83" s="1"/>
  <c r="H24" i="112"/>
  <c r="L87" i="83" s="1"/>
  <c r="H24" i="153"/>
  <c r="L116" i="83" s="1"/>
  <c r="H24" i="154"/>
  <c r="L117" i="83" s="1"/>
  <c r="H24" i="152"/>
  <c r="L86" i="83" s="1"/>
  <c r="H5" i="98"/>
  <c r="H5" i="154"/>
  <c r="H5" i="153"/>
  <c r="H5" i="152"/>
  <c r="H8" i="47"/>
  <c r="I39" i="83" s="1"/>
  <c r="H8" i="66"/>
  <c r="I45" i="83" s="1"/>
  <c r="H8" i="73"/>
  <c r="I52" i="83" s="1"/>
  <c r="H24" i="87"/>
  <c r="L61" i="83" s="1"/>
  <c r="H8" i="7"/>
  <c r="I38" i="83" s="1"/>
  <c r="H8" i="65"/>
  <c r="I44" i="83" s="1"/>
  <c r="H28" i="73"/>
  <c r="M52" i="83" s="1"/>
  <c r="H8" i="75"/>
  <c r="I54" i="83" s="1"/>
  <c r="H8" i="79"/>
  <c r="I58" i="83" s="1"/>
  <c r="H8" i="94"/>
  <c r="I67" i="83" s="1"/>
  <c r="H8" i="9"/>
  <c r="I35" i="83" s="1"/>
  <c r="H8" i="70"/>
  <c r="I49" i="83" s="1"/>
  <c r="H8" i="90"/>
  <c r="I64" i="83" s="1"/>
  <c r="H8" i="62"/>
  <c r="I41" i="83" s="1"/>
  <c r="H24" i="65"/>
  <c r="L44" i="83" s="1"/>
  <c r="H8" i="67"/>
  <c r="I46" i="83" s="1"/>
  <c r="H8" i="72"/>
  <c r="I51" i="83" s="1"/>
  <c r="H8" i="97"/>
  <c r="I69" i="83" s="1"/>
  <c r="H8" i="6"/>
  <c r="I37" i="83" s="1"/>
  <c r="H8" i="64"/>
  <c r="I43" i="83" s="1"/>
  <c r="H8" i="95"/>
  <c r="I68" i="83" s="1"/>
  <c r="H24" i="73"/>
  <c r="L52" i="83" s="1"/>
  <c r="H24" i="16"/>
  <c r="L31" i="83" s="1"/>
  <c r="H24" i="20"/>
  <c r="L27" i="83" s="1"/>
  <c r="H24" i="93"/>
  <c r="L66" i="83" s="1"/>
  <c r="H24" i="67"/>
  <c r="L46" i="83" s="1"/>
  <c r="H5" i="9"/>
  <c r="H35" i="83" s="1"/>
  <c r="H24" i="7"/>
  <c r="L38" i="83" s="1"/>
  <c r="H24" i="63"/>
  <c r="L42" i="83" s="1"/>
  <c r="H5" i="66"/>
  <c r="H45" i="83" s="1"/>
  <c r="H24" i="74"/>
  <c r="L53" i="83" s="1"/>
  <c r="H24" i="76"/>
  <c r="L55" i="83" s="1"/>
  <c r="H24" i="61"/>
  <c r="L40" i="83" s="1"/>
  <c r="H24" i="9"/>
  <c r="L35" i="83" s="1"/>
  <c r="H24" i="99"/>
  <c r="L71" i="83" s="1"/>
  <c r="H13" i="73"/>
  <c r="K52" i="83" s="1"/>
  <c r="H5" i="76"/>
  <c r="H55" i="83" s="1"/>
  <c r="H9" i="88"/>
  <c r="J62" i="83" s="1"/>
  <c r="H9" i="98"/>
  <c r="J70" i="83" s="1"/>
  <c r="H9" i="19"/>
  <c r="J28" i="83" s="1"/>
  <c r="H9" i="15"/>
  <c r="J32" i="83" s="1"/>
  <c r="H9" i="6"/>
  <c r="J37" i="83" s="1"/>
  <c r="H9" i="65"/>
  <c r="J44" i="83" s="1"/>
  <c r="H9" i="66"/>
  <c r="J45" i="83" s="1"/>
  <c r="H13" i="69"/>
  <c r="K48" i="83" s="1"/>
  <c r="H5" i="99"/>
  <c r="H24" i="17"/>
  <c r="L30" i="83" s="1"/>
  <c r="H24" i="8"/>
  <c r="L36" i="83" s="1"/>
  <c r="H5" i="63"/>
  <c r="H42" i="83" s="1"/>
  <c r="H24" i="70"/>
  <c r="L49" i="83" s="1"/>
  <c r="H8" i="76"/>
  <c r="I55" i="83" s="1"/>
  <c r="H24" i="77"/>
  <c r="L56" i="83" s="1"/>
  <c r="H5" i="87"/>
  <c r="H61" i="83" s="1"/>
  <c r="H8" i="99"/>
  <c r="I71" i="83" s="1"/>
  <c r="H24" i="102"/>
  <c r="L74" i="83" s="1"/>
  <c r="H24" i="19"/>
  <c r="L28" i="83" s="1"/>
  <c r="H5" i="13"/>
  <c r="H34" i="83" s="1"/>
  <c r="H24" i="62"/>
  <c r="L41" i="83" s="1"/>
  <c r="H5" i="68"/>
  <c r="H47" i="83" s="1"/>
  <c r="H24" i="68"/>
  <c r="L47" i="83" s="1"/>
  <c r="H8" i="74"/>
  <c r="I53" i="83" s="1"/>
  <c r="H5" i="75"/>
  <c r="H54" i="83" s="1"/>
  <c r="H8" i="80"/>
  <c r="I59" i="83" s="1"/>
  <c r="H24" i="86"/>
  <c r="L60" i="83" s="1"/>
  <c r="H5" i="91"/>
  <c r="H65" i="83" s="1"/>
  <c r="H8" i="101"/>
  <c r="I73" i="83" s="1"/>
  <c r="H8" i="104"/>
  <c r="I76" i="83" s="1"/>
  <c r="H5" i="67"/>
  <c r="H46" i="83" s="1"/>
  <c r="H5" i="74"/>
  <c r="H53" i="83" s="1"/>
  <c r="H24" i="75"/>
  <c r="L54" i="83" s="1"/>
  <c r="H5" i="80"/>
  <c r="H59" i="83" s="1"/>
  <c r="H24" i="80"/>
  <c r="L59" i="83" s="1"/>
  <c r="H24" i="91"/>
  <c r="L65" i="83" s="1"/>
  <c r="H24" i="98"/>
  <c r="L70" i="83" s="1"/>
  <c r="H24" i="101"/>
  <c r="L73" i="83" s="1"/>
  <c r="H24" i="104"/>
  <c r="L76" i="83" s="1"/>
  <c r="H24" i="90"/>
  <c r="L64" i="83" s="1"/>
  <c r="H5" i="97"/>
  <c r="H69" i="83" s="1"/>
  <c r="H24" i="106"/>
  <c r="L81" i="83" s="1"/>
  <c r="H5" i="22"/>
  <c r="H25" i="83" s="1"/>
  <c r="H24" i="21"/>
  <c r="L26" i="83" s="1"/>
  <c r="H24" i="15"/>
  <c r="L32" i="83" s="1"/>
  <c r="H5" i="7"/>
  <c r="H38" i="83" s="1"/>
  <c r="H24" i="66"/>
  <c r="L45" i="83" s="1"/>
  <c r="H8" i="71"/>
  <c r="I50" i="83" s="1"/>
  <c r="H5" i="72"/>
  <c r="H51" i="83" s="1"/>
  <c r="H24" i="72"/>
  <c r="L51" i="83" s="1"/>
  <c r="H8" i="77"/>
  <c r="I56" i="83" s="1"/>
  <c r="H8" i="78"/>
  <c r="I57" i="83" s="1"/>
  <c r="H24" i="79"/>
  <c r="L58" i="83" s="1"/>
  <c r="H8" i="88"/>
  <c r="I62" i="83" s="1"/>
  <c r="H5" i="89"/>
  <c r="H63" i="83" s="1"/>
  <c r="H24" i="89"/>
  <c r="L63" i="83" s="1"/>
  <c r="H24" i="97"/>
  <c r="L69" i="83" s="1"/>
  <c r="H8" i="100"/>
  <c r="I72" i="83" s="1"/>
  <c r="H8" i="103"/>
  <c r="I75" i="83" s="1"/>
  <c r="H5" i="71"/>
  <c r="H50" i="83" s="1"/>
  <c r="H5" i="78"/>
  <c r="H57" i="83" s="1"/>
  <c r="H24" i="95"/>
  <c r="L68" i="83" s="1"/>
  <c r="H24" i="100"/>
  <c r="L72" i="83" s="1"/>
  <c r="H5" i="103"/>
  <c r="H75" i="83" s="1"/>
  <c r="H24" i="103"/>
  <c r="L75" i="83" s="1"/>
  <c r="H24" i="115"/>
  <c r="L90" i="83" s="1"/>
  <c r="H5" i="17"/>
  <c r="H30" i="83" s="1"/>
  <c r="H24" i="6"/>
  <c r="L37" i="83" s="1"/>
  <c r="H5" i="64"/>
  <c r="H43" i="83" s="1"/>
  <c r="H24" i="64"/>
  <c r="L43" i="83" s="1"/>
  <c r="H5" i="70"/>
  <c r="H49" i="83" s="1"/>
  <c r="H24" i="71"/>
  <c r="L50" i="83" s="1"/>
  <c r="H24" i="78"/>
  <c r="L57" i="83" s="1"/>
  <c r="H8" i="86"/>
  <c r="I60" i="83" s="1"/>
  <c r="H8" i="87"/>
  <c r="I61" i="83" s="1"/>
  <c r="H24" i="88"/>
  <c r="L62" i="83" s="1"/>
  <c r="H8" i="93"/>
  <c r="I66" i="83" s="1"/>
  <c r="H5" i="94"/>
  <c r="H67" i="83" s="1"/>
  <c r="H24" i="94"/>
  <c r="L67" i="83" s="1"/>
  <c r="H8" i="102"/>
  <c r="I74" i="83" s="1"/>
  <c r="H8" i="105"/>
  <c r="I77" i="83" s="1"/>
  <c r="H24" i="1"/>
  <c r="H24" i="120"/>
  <c r="L95" i="83" s="1"/>
  <c r="H28" i="65"/>
  <c r="M44" i="83" s="1"/>
  <c r="H5" i="115"/>
  <c r="H90" i="83" s="1"/>
  <c r="H24" i="116"/>
  <c r="L91" i="83" s="1"/>
  <c r="H8" i="114"/>
  <c r="I89" i="83" s="1"/>
  <c r="H8" i="112"/>
  <c r="I87" i="83" s="1"/>
  <c r="H8" i="116"/>
  <c r="I91" i="83" s="1"/>
  <c r="H28" i="35"/>
  <c r="M12" i="83" s="1"/>
  <c r="H28" i="15"/>
  <c r="M32" i="83" s="1"/>
  <c r="H8" i="1"/>
  <c r="H6" i="83"/>
  <c r="H28" i="39"/>
  <c r="M8" i="83" s="1"/>
  <c r="H28" i="61"/>
  <c r="M40" i="83" s="1"/>
  <c r="H28" i="43"/>
  <c r="M4" i="83" s="1"/>
  <c r="H26" i="83"/>
  <c r="H28" i="150"/>
  <c r="M107" i="83" s="1"/>
  <c r="H28" i="146"/>
  <c r="M101" i="83" s="1"/>
  <c r="H28" i="149"/>
  <c r="M106" i="83" s="1"/>
  <c r="H28" i="148"/>
  <c r="M103" i="83" s="1"/>
  <c r="H28" i="145"/>
  <c r="M96" i="83" s="1"/>
  <c r="H28" i="147"/>
  <c r="M102" i="83" s="1"/>
  <c r="H28" i="151"/>
  <c r="M111" i="83" s="1"/>
  <c r="H28" i="143"/>
  <c r="M83" i="83" s="1"/>
  <c r="H28" i="142"/>
  <c r="M82" i="83" s="1"/>
  <c r="H28" i="144"/>
  <c r="M78" i="83" s="1"/>
  <c r="H28" i="138"/>
  <c r="M98" i="83" s="1"/>
  <c r="H28" i="139"/>
  <c r="M99" i="83" s="1"/>
  <c r="H28" i="141"/>
  <c r="M108" i="83" s="1"/>
  <c r="H28" i="140"/>
  <c r="M104" i="83" s="1"/>
  <c r="H28" i="132"/>
  <c r="M105" i="83" s="1"/>
  <c r="H28" i="135"/>
  <c r="M97" i="83" s="1"/>
  <c r="H28" i="136"/>
  <c r="M109" i="83" s="1"/>
  <c r="H28" i="137"/>
  <c r="M112" i="83" s="1"/>
  <c r="H28" i="134"/>
  <c r="M100" i="83" s="1"/>
  <c r="H28" i="133"/>
  <c r="M110" i="83" s="1"/>
  <c r="H28" i="130"/>
  <c r="M114" i="83" s="1"/>
  <c r="H28" i="131"/>
  <c r="M113" i="83" s="1"/>
  <c r="H28" i="121"/>
  <c r="M115" i="83" s="1"/>
  <c r="H28" i="118"/>
  <c r="M93" i="83" s="1"/>
  <c r="H28" i="119"/>
  <c r="M94" i="83" s="1"/>
  <c r="H28" i="104"/>
  <c r="M76" i="83" s="1"/>
  <c r="H28" i="100"/>
  <c r="M72" i="83" s="1"/>
  <c r="H28" i="112"/>
  <c r="M87" i="83" s="1"/>
  <c r="H28" i="115"/>
  <c r="M90" i="83" s="1"/>
  <c r="H28" i="120"/>
  <c r="M95" i="83" s="1"/>
  <c r="H28" i="113"/>
  <c r="M88" i="83" s="1"/>
  <c r="H28" i="103"/>
  <c r="M75" i="83" s="1"/>
  <c r="H28" i="99"/>
  <c r="M71" i="83" s="1"/>
  <c r="H28" i="116"/>
  <c r="M91" i="83" s="1"/>
  <c r="H28" i="114"/>
  <c r="M89" i="83" s="1"/>
  <c r="H28" i="117"/>
  <c r="M92" i="83" s="1"/>
  <c r="H28" i="1"/>
  <c r="H28" i="106"/>
  <c r="M81" i="83" s="1"/>
  <c r="H28" i="105"/>
  <c r="M77" i="83" s="1"/>
  <c r="H28" i="94"/>
  <c r="M67" i="83" s="1"/>
  <c r="H28" i="89"/>
  <c r="M63" i="83" s="1"/>
  <c r="H28" i="80"/>
  <c r="M59" i="83" s="1"/>
  <c r="H28" i="76"/>
  <c r="M55" i="83" s="1"/>
  <c r="H28" i="72"/>
  <c r="M51" i="83" s="1"/>
  <c r="H28" i="68"/>
  <c r="M47" i="83" s="1"/>
  <c r="H28" i="64"/>
  <c r="M43" i="83" s="1"/>
  <c r="H28" i="47"/>
  <c r="M39" i="83" s="1"/>
  <c r="H28" i="9"/>
  <c r="M35" i="83" s="1"/>
  <c r="H28" i="16"/>
  <c r="M31" i="83" s="1"/>
  <c r="H28" i="20"/>
  <c r="M27" i="83" s="1"/>
  <c r="H28" i="24"/>
  <c r="M23" i="83" s="1"/>
  <c r="H28" i="28"/>
  <c r="M19" i="83" s="1"/>
  <c r="H28" i="32"/>
  <c r="M15" i="83" s="1"/>
  <c r="H28" i="36"/>
  <c r="M11" i="83" s="1"/>
  <c r="H28" i="40"/>
  <c r="M7" i="83" s="1"/>
  <c r="H28" i="25"/>
  <c r="M22" i="83" s="1"/>
  <c r="H28" i="33"/>
  <c r="M14" i="83" s="1"/>
  <c r="H28" i="37"/>
  <c r="M10" i="83" s="1"/>
  <c r="H28" i="41"/>
  <c r="M6" i="83" s="1"/>
  <c r="H28" i="102"/>
  <c r="M74" i="83" s="1"/>
  <c r="H28" i="29"/>
  <c r="M18" i="83" s="1"/>
  <c r="H28" i="101"/>
  <c r="M73" i="83" s="1"/>
  <c r="H28" i="98"/>
  <c r="M70" i="83" s="1"/>
  <c r="H28" i="93"/>
  <c r="M66" i="83" s="1"/>
  <c r="H28" i="88"/>
  <c r="M62" i="83" s="1"/>
  <c r="H28" i="79"/>
  <c r="M58" i="83" s="1"/>
  <c r="H28" i="75"/>
  <c r="M54" i="83" s="1"/>
  <c r="H28" i="71"/>
  <c r="M50" i="83" s="1"/>
  <c r="H28" i="67"/>
  <c r="M46" i="83" s="1"/>
  <c r="H28" i="63"/>
  <c r="M42" i="83" s="1"/>
  <c r="H28" i="7"/>
  <c r="M38" i="83" s="1"/>
  <c r="H28" i="13"/>
  <c r="M34" i="83" s="1"/>
  <c r="H28" i="17"/>
  <c r="M30" i="83" s="1"/>
  <c r="H28" i="21"/>
  <c r="M26" i="83" s="1"/>
  <c r="H28" i="97"/>
  <c r="M69" i="83" s="1"/>
  <c r="H28" i="91"/>
  <c r="M65" i="83" s="1"/>
  <c r="H28" i="87"/>
  <c r="M61" i="83" s="1"/>
  <c r="H28" i="78"/>
  <c r="M57" i="83" s="1"/>
  <c r="H28" i="74"/>
  <c r="M53" i="83" s="1"/>
  <c r="H28" i="70"/>
  <c r="M49" i="83" s="1"/>
  <c r="H28" i="66"/>
  <c r="M45" i="83" s="1"/>
  <c r="H28" i="62"/>
  <c r="M41" i="83" s="1"/>
  <c r="H28" i="6"/>
  <c r="M37" i="83" s="1"/>
  <c r="H28" i="14"/>
  <c r="M33" i="83" s="1"/>
  <c r="H28" i="18"/>
  <c r="M29" i="83" s="1"/>
  <c r="H28" i="22"/>
  <c r="M25" i="83" s="1"/>
  <c r="H28" i="26"/>
  <c r="M21" i="83" s="1"/>
  <c r="H28" i="30"/>
  <c r="M17" i="83" s="1"/>
  <c r="H28" i="34"/>
  <c r="M13" i="83" s="1"/>
  <c r="H28" i="38"/>
  <c r="M9" i="83" s="1"/>
  <c r="H28" i="42"/>
  <c r="M5" i="83" s="1"/>
  <c r="H28" i="19"/>
  <c r="M28" i="83" s="1"/>
  <c r="H28" i="86"/>
  <c r="M60" i="83" s="1"/>
  <c r="H28" i="95"/>
  <c r="M68" i="83" s="1"/>
  <c r="H22" i="83"/>
  <c r="H28" i="23"/>
  <c r="M24" i="83" s="1"/>
  <c r="H18" i="83"/>
  <c r="H28" i="27"/>
  <c r="M20" i="83" s="1"/>
  <c r="H28" i="69"/>
  <c r="M48" i="83" s="1"/>
  <c r="H14" i="83"/>
  <c r="H28" i="31"/>
  <c r="M16" i="83" s="1"/>
  <c r="H70" i="83"/>
  <c r="H10" i="83"/>
  <c r="H28" i="77"/>
  <c r="M56" i="83" s="1"/>
  <c r="H28" i="90"/>
  <c r="M64" i="83" s="1"/>
  <c r="H5" i="79"/>
  <c r="H5" i="88"/>
  <c r="H5" i="93"/>
  <c r="H9" i="146"/>
  <c r="J101" i="83" s="1"/>
  <c r="H9" i="145"/>
  <c r="J96" i="83" s="1"/>
  <c r="H9" i="149"/>
  <c r="J106" i="83" s="1"/>
  <c r="H9" i="151"/>
  <c r="J111" i="83" s="1"/>
  <c r="H9" i="150"/>
  <c r="J107" i="83" s="1"/>
  <c r="H9" i="148"/>
  <c r="J103" i="83" s="1"/>
  <c r="H9" i="147"/>
  <c r="J102" i="83" s="1"/>
  <c r="H9" i="142"/>
  <c r="J82" i="83" s="1"/>
  <c r="H9" i="143"/>
  <c r="J83" i="83" s="1"/>
  <c r="H9" i="144"/>
  <c r="J78" i="83" s="1"/>
  <c r="H9" i="138"/>
  <c r="J98" i="83" s="1"/>
  <c r="H9" i="141"/>
  <c r="J108" i="83" s="1"/>
  <c r="H9" i="140"/>
  <c r="J104" i="83" s="1"/>
  <c r="H9" i="139"/>
  <c r="J99" i="83" s="1"/>
  <c r="H9" i="133"/>
  <c r="J110" i="83" s="1"/>
  <c r="H9" i="135"/>
  <c r="J97" i="83" s="1"/>
  <c r="H9" i="134"/>
  <c r="J100" i="83" s="1"/>
  <c r="H9" i="137"/>
  <c r="J112" i="83" s="1"/>
  <c r="H9" i="132"/>
  <c r="J105" i="83" s="1"/>
  <c r="H9" i="136"/>
  <c r="J109" i="83" s="1"/>
  <c r="H9" i="130"/>
  <c r="J114" i="83" s="1"/>
  <c r="H9" i="131"/>
  <c r="J113" i="83" s="1"/>
  <c r="H9" i="121"/>
  <c r="J115" i="83" s="1"/>
  <c r="H9" i="120"/>
  <c r="J95" i="83" s="1"/>
  <c r="H9" i="115"/>
  <c r="J90" i="83" s="1"/>
  <c r="H9" i="1"/>
  <c r="H9" i="105"/>
  <c r="J77" i="83" s="1"/>
  <c r="H9" i="101"/>
  <c r="J73" i="83" s="1"/>
  <c r="H9" i="119"/>
  <c r="J94" i="83" s="1"/>
  <c r="H9" i="112"/>
  <c r="J87" i="83" s="1"/>
  <c r="H9" i="114"/>
  <c r="J89" i="83" s="1"/>
  <c r="H9" i="104"/>
  <c r="J76" i="83" s="1"/>
  <c r="H9" i="118"/>
  <c r="J93" i="83" s="1"/>
  <c r="H9" i="103"/>
  <c r="J75" i="83" s="1"/>
  <c r="H9" i="117"/>
  <c r="J92" i="83" s="1"/>
  <c r="H9" i="116"/>
  <c r="J91" i="83" s="1"/>
  <c r="H9" i="113"/>
  <c r="J88" i="83" s="1"/>
  <c r="H13" i="149"/>
  <c r="K106" i="83" s="1"/>
  <c r="H13" i="151"/>
  <c r="K111" i="83" s="1"/>
  <c r="H13" i="148"/>
  <c r="K103" i="83" s="1"/>
  <c r="H13" i="150"/>
  <c r="K107" i="83" s="1"/>
  <c r="H13" i="146"/>
  <c r="K101" i="83" s="1"/>
  <c r="H13" i="147"/>
  <c r="K102" i="83" s="1"/>
  <c r="H13" i="145"/>
  <c r="K96" i="83" s="1"/>
  <c r="H13" i="144"/>
  <c r="K78" i="83" s="1"/>
  <c r="H13" i="143"/>
  <c r="K83" i="83" s="1"/>
  <c r="H13" i="142"/>
  <c r="K82" i="83" s="1"/>
  <c r="H13" i="140"/>
  <c r="K104" i="83" s="1"/>
  <c r="H13" i="139"/>
  <c r="K99" i="83" s="1"/>
  <c r="H13" i="141"/>
  <c r="K108" i="83" s="1"/>
  <c r="H13" i="138"/>
  <c r="K98" i="83" s="1"/>
  <c r="H13" i="135"/>
  <c r="K97" i="83" s="1"/>
  <c r="H13" i="137"/>
  <c r="K112" i="83" s="1"/>
  <c r="H13" i="136"/>
  <c r="K109" i="83" s="1"/>
  <c r="H13" i="133"/>
  <c r="K110" i="83" s="1"/>
  <c r="H13" i="134"/>
  <c r="K100" i="83" s="1"/>
  <c r="H13" i="132"/>
  <c r="K105" i="83" s="1"/>
  <c r="H13" i="130"/>
  <c r="K114" i="83" s="1"/>
  <c r="H13" i="131"/>
  <c r="K113" i="83" s="1"/>
  <c r="H13" i="121"/>
  <c r="K115" i="83" s="1"/>
  <c r="H13" i="119"/>
  <c r="K94" i="83" s="1"/>
  <c r="H13" i="114"/>
  <c r="K89" i="83" s="1"/>
  <c r="H13" i="104"/>
  <c r="K76" i="83" s="1"/>
  <c r="H13" i="100"/>
  <c r="K72" i="83" s="1"/>
  <c r="H13" i="118"/>
  <c r="K93" i="83" s="1"/>
  <c r="H13" i="1"/>
  <c r="H13" i="103"/>
  <c r="K75" i="83" s="1"/>
  <c r="H13" i="116"/>
  <c r="K91" i="83" s="1"/>
  <c r="H13" i="113"/>
  <c r="K88" i="83" s="1"/>
  <c r="H13" i="117"/>
  <c r="K92" i="83" s="1"/>
  <c r="H13" i="120"/>
  <c r="K95" i="83" s="1"/>
  <c r="H13" i="42"/>
  <c r="K5" i="83" s="1"/>
  <c r="H13" i="38"/>
  <c r="K9" i="83" s="1"/>
  <c r="H13" i="34"/>
  <c r="K13" i="83" s="1"/>
  <c r="H13" i="30"/>
  <c r="K17" i="83" s="1"/>
  <c r="H13" i="26"/>
  <c r="K21" i="83" s="1"/>
  <c r="H13" i="22"/>
  <c r="K25" i="83" s="1"/>
  <c r="H13" i="18"/>
  <c r="K29" i="83" s="1"/>
  <c r="H13" i="14"/>
  <c r="K33" i="83" s="1"/>
  <c r="H13" i="6"/>
  <c r="K37" i="83" s="1"/>
  <c r="H13" i="62"/>
  <c r="K41" i="83" s="1"/>
  <c r="H13" i="66"/>
  <c r="K45" i="83" s="1"/>
  <c r="H13" i="70"/>
  <c r="K49" i="83" s="1"/>
  <c r="H13" i="74"/>
  <c r="K53" i="83" s="1"/>
  <c r="H13" i="78"/>
  <c r="K57" i="83" s="1"/>
  <c r="H13" i="87"/>
  <c r="K61" i="83" s="1"/>
  <c r="H13" i="91"/>
  <c r="K65" i="83" s="1"/>
  <c r="H13" i="97"/>
  <c r="K69" i="83" s="1"/>
  <c r="H13" i="112"/>
  <c r="K87" i="83" s="1"/>
  <c r="H5" i="150"/>
  <c r="H5" i="151"/>
  <c r="H5" i="148"/>
  <c r="H5" i="146"/>
  <c r="H5" i="149"/>
  <c r="H5" i="145"/>
  <c r="H5" i="147"/>
  <c r="H5" i="143"/>
  <c r="H5" i="144"/>
  <c r="H5" i="142"/>
  <c r="H5" i="138"/>
  <c r="H5" i="139"/>
  <c r="H5" i="140"/>
  <c r="H5" i="141"/>
  <c r="H5" i="135"/>
  <c r="H5" i="133"/>
  <c r="H5" i="136"/>
  <c r="H5" i="137"/>
  <c r="H5" i="134"/>
  <c r="H5" i="132"/>
  <c r="H5" i="130"/>
  <c r="H5" i="131"/>
  <c r="H5" i="121"/>
  <c r="H5" i="1"/>
  <c r="H5" i="106"/>
  <c r="H5" i="102"/>
  <c r="H5" i="114"/>
  <c r="H89" i="83" s="1"/>
  <c r="H5" i="105"/>
  <c r="H5" i="101"/>
  <c r="H5" i="112"/>
  <c r="H87" i="83" s="1"/>
  <c r="H5" i="117"/>
  <c r="H5" i="113"/>
  <c r="H88" i="83" s="1"/>
  <c r="H5" i="118"/>
  <c r="H93" i="83" s="1"/>
  <c r="H5" i="120"/>
  <c r="H95" i="83" s="1"/>
  <c r="H5" i="104"/>
  <c r="H5" i="100"/>
  <c r="H5" i="116"/>
  <c r="H91" i="83" s="1"/>
  <c r="H13" i="37"/>
  <c r="K10" i="83" s="1"/>
  <c r="H13" i="21"/>
  <c r="K26" i="83" s="1"/>
  <c r="H13" i="17"/>
  <c r="K30" i="83" s="1"/>
  <c r="H13" i="13"/>
  <c r="K34" i="83" s="1"/>
  <c r="H13" i="7"/>
  <c r="K38" i="83" s="1"/>
  <c r="H13" i="63"/>
  <c r="K42" i="83" s="1"/>
  <c r="H13" i="67"/>
  <c r="K46" i="83" s="1"/>
  <c r="H13" i="71"/>
  <c r="K50" i="83" s="1"/>
  <c r="H13" i="75"/>
  <c r="K54" i="83" s="1"/>
  <c r="H13" i="79"/>
  <c r="K58" i="83" s="1"/>
  <c r="H13" i="88"/>
  <c r="K62" i="83" s="1"/>
  <c r="H13" i="93"/>
  <c r="K66" i="83" s="1"/>
  <c r="H13" i="98"/>
  <c r="K70" i="83" s="1"/>
  <c r="H13" i="101"/>
  <c r="K73" i="83" s="1"/>
  <c r="H9" i="102"/>
  <c r="J74" i="83" s="1"/>
  <c r="H13" i="115"/>
  <c r="K90" i="83" s="1"/>
  <c r="H13" i="41"/>
  <c r="K6" i="83" s="1"/>
  <c r="H13" i="33"/>
  <c r="K14" i="83" s="1"/>
  <c r="H13" i="25"/>
  <c r="K22" i="83" s="1"/>
  <c r="H9" i="40"/>
  <c r="J7" i="83" s="1"/>
  <c r="H5" i="39"/>
  <c r="H9" i="36"/>
  <c r="H5" i="35"/>
  <c r="H9" i="32"/>
  <c r="J15" i="83" s="1"/>
  <c r="H5" i="31"/>
  <c r="H9" i="28"/>
  <c r="H5" i="27"/>
  <c r="H9" i="24"/>
  <c r="J23" i="83" s="1"/>
  <c r="H5" i="23"/>
  <c r="H9" i="20"/>
  <c r="J27" i="83" s="1"/>
  <c r="H5" i="19"/>
  <c r="H9" i="16"/>
  <c r="H5" i="15"/>
  <c r="H9" i="9"/>
  <c r="J35" i="83" s="1"/>
  <c r="H5" i="8"/>
  <c r="H9" i="47"/>
  <c r="J39" i="83" s="1"/>
  <c r="H5" i="61"/>
  <c r="H9" i="64"/>
  <c r="H5" i="65"/>
  <c r="H9" i="68"/>
  <c r="H5" i="69"/>
  <c r="H9" i="72"/>
  <c r="H5" i="73"/>
  <c r="H9" i="76"/>
  <c r="H5" i="77"/>
  <c r="H9" i="80"/>
  <c r="H5" i="86"/>
  <c r="H9" i="89"/>
  <c r="H5" i="90"/>
  <c r="H9" i="94"/>
  <c r="H5" i="95"/>
  <c r="H9" i="99"/>
  <c r="J71" i="83" s="1"/>
  <c r="H9" i="100"/>
  <c r="J72" i="83" s="1"/>
  <c r="H13" i="102"/>
  <c r="K74" i="83" s="1"/>
  <c r="H9" i="106"/>
  <c r="J81" i="83" s="1"/>
  <c r="H71" i="83"/>
  <c r="H13" i="29"/>
  <c r="K18" i="83" s="1"/>
  <c r="H5" i="43"/>
  <c r="H13" i="40"/>
  <c r="K7" i="83" s="1"/>
  <c r="H13" i="36"/>
  <c r="K11" i="83" s="1"/>
  <c r="H13" i="32"/>
  <c r="K15" i="83" s="1"/>
  <c r="H13" i="28"/>
  <c r="K19" i="83" s="1"/>
  <c r="H13" i="24"/>
  <c r="K23" i="83" s="1"/>
  <c r="H13" i="20"/>
  <c r="K27" i="83" s="1"/>
  <c r="H13" i="16"/>
  <c r="K31" i="83" s="1"/>
  <c r="H13" i="9"/>
  <c r="K35" i="83" s="1"/>
  <c r="H13" i="47"/>
  <c r="K39" i="83" s="1"/>
  <c r="H13" i="64"/>
  <c r="K43" i="83" s="1"/>
  <c r="H13" i="68"/>
  <c r="K47" i="83" s="1"/>
  <c r="H13" i="72"/>
  <c r="K51" i="83" s="1"/>
  <c r="H13" i="76"/>
  <c r="K55" i="83" s="1"/>
  <c r="H13" i="80"/>
  <c r="K59" i="83" s="1"/>
  <c r="H13" i="89"/>
  <c r="K63" i="83" s="1"/>
  <c r="H13" i="94"/>
  <c r="K67" i="83" s="1"/>
  <c r="H13" i="99"/>
  <c r="K71" i="83" s="1"/>
  <c r="H13" i="106"/>
  <c r="K81" i="83" s="1"/>
  <c r="H5" i="119"/>
  <c r="H94" i="83" s="1"/>
  <c r="H8" i="115"/>
  <c r="I90" i="83" s="1"/>
  <c r="H24" i="147"/>
  <c r="L102" i="83" s="1"/>
  <c r="H24" i="151"/>
  <c r="L111" i="83" s="1"/>
  <c r="H24" i="146"/>
  <c r="L101" i="83" s="1"/>
  <c r="H24" i="148"/>
  <c r="L103" i="83" s="1"/>
  <c r="H24" i="145"/>
  <c r="L96" i="83" s="1"/>
  <c r="H24" i="149"/>
  <c r="L106" i="83" s="1"/>
  <c r="H24" i="150"/>
  <c r="L107" i="83" s="1"/>
  <c r="H24" i="144"/>
  <c r="L78" i="83" s="1"/>
  <c r="H24" i="143"/>
  <c r="L83" i="83" s="1"/>
  <c r="H24" i="142"/>
  <c r="L82" i="83" s="1"/>
  <c r="H24" i="140"/>
  <c r="L104" i="83" s="1"/>
  <c r="H24" i="138"/>
  <c r="L98" i="83" s="1"/>
  <c r="H24" i="141"/>
  <c r="L108" i="83" s="1"/>
  <c r="H24" i="139"/>
  <c r="L99" i="83" s="1"/>
  <c r="H24" i="137"/>
  <c r="L112" i="83" s="1"/>
  <c r="H24" i="133"/>
  <c r="L110" i="83" s="1"/>
  <c r="H24" i="135"/>
  <c r="L97" i="83" s="1"/>
  <c r="H24" i="132"/>
  <c r="L105" i="83" s="1"/>
  <c r="H24" i="136"/>
  <c r="L109" i="83" s="1"/>
  <c r="H24" i="134"/>
  <c r="L100" i="83" s="1"/>
  <c r="H24" i="131"/>
  <c r="L113" i="83" s="1"/>
  <c r="H24" i="130"/>
  <c r="L114" i="83" s="1"/>
  <c r="H24" i="121"/>
  <c r="L115" i="83" s="1"/>
  <c r="H8" i="145"/>
  <c r="I96" i="83" s="1"/>
  <c r="H8" i="146"/>
  <c r="I101" i="83" s="1"/>
  <c r="H8" i="148"/>
  <c r="I103" i="83" s="1"/>
  <c r="H8" i="151"/>
  <c r="I111" i="83" s="1"/>
  <c r="H8" i="149"/>
  <c r="I106" i="83" s="1"/>
  <c r="H8" i="147"/>
  <c r="I102" i="83" s="1"/>
  <c r="H8" i="150"/>
  <c r="I107" i="83" s="1"/>
  <c r="H8" i="143"/>
  <c r="I83" i="83" s="1"/>
  <c r="H8" i="144"/>
  <c r="I78" i="83" s="1"/>
  <c r="H8" i="142"/>
  <c r="I82" i="83" s="1"/>
  <c r="H8" i="140"/>
  <c r="I104" i="83" s="1"/>
  <c r="H8" i="138"/>
  <c r="I98" i="83" s="1"/>
  <c r="H8" i="139"/>
  <c r="I99" i="83" s="1"/>
  <c r="H8" i="141"/>
  <c r="I108" i="83" s="1"/>
  <c r="H8" i="136"/>
  <c r="I109" i="83" s="1"/>
  <c r="H8" i="134"/>
  <c r="I100" i="83" s="1"/>
  <c r="H8" i="137"/>
  <c r="I112" i="83" s="1"/>
  <c r="H8" i="132"/>
  <c r="I105" i="83" s="1"/>
  <c r="H8" i="135"/>
  <c r="I97" i="83" s="1"/>
  <c r="H8" i="133"/>
  <c r="I110" i="83" s="1"/>
  <c r="H8" i="131"/>
  <c r="I113" i="83" s="1"/>
  <c r="H8" i="130"/>
  <c r="I114" i="83" s="1"/>
  <c r="H8" i="121"/>
  <c r="I115" i="83" s="1"/>
  <c r="H24" i="117"/>
  <c r="L92" i="83" s="1"/>
  <c r="H8" i="113"/>
  <c r="I88" i="83" s="1"/>
  <c r="H8" i="106"/>
  <c r="I81" i="83" s="1"/>
  <c r="H24" i="118"/>
  <c r="L93" i="83" s="1"/>
  <c r="H24" i="113"/>
  <c r="L88" i="83" s="1"/>
  <c r="H8" i="119"/>
  <c r="I94" i="83" s="1"/>
  <c r="H8" i="117"/>
  <c r="I92" i="83" s="1"/>
  <c r="H24" i="105"/>
  <c r="L77" i="83" s="1"/>
  <c r="H24" i="114"/>
  <c r="L89" i="83" s="1"/>
  <c r="H24" i="119"/>
  <c r="L94" i="83" s="1"/>
  <c r="H8" i="118"/>
  <c r="I93" i="83" s="1"/>
  <c r="H139" i="83" l="1"/>
  <c r="H29" i="181"/>
  <c r="G139" i="83" s="1"/>
  <c r="H84" i="83"/>
  <c r="H29" i="157"/>
  <c r="G84" i="83" s="1"/>
  <c r="H127" i="83"/>
  <c r="H29" i="168"/>
  <c r="G127" i="83" s="1"/>
  <c r="H125" i="83"/>
  <c r="H29" i="166"/>
  <c r="G125" i="83" s="1"/>
  <c r="H143" i="83"/>
  <c r="H29" i="185"/>
  <c r="G143" i="83" s="1"/>
  <c r="H29" i="186"/>
  <c r="G144" i="83" s="1"/>
  <c r="H144" i="83"/>
  <c r="H156" i="83"/>
  <c r="H29" i="198"/>
  <c r="G156" i="83" s="1"/>
  <c r="H162" i="83"/>
  <c r="H29" i="204"/>
  <c r="G162" i="83" s="1"/>
  <c r="H29" i="169"/>
  <c r="G128" i="83" s="1"/>
  <c r="H128" i="83"/>
  <c r="H85" i="83"/>
  <c r="H29" i="158"/>
  <c r="G85" i="83" s="1"/>
  <c r="H132" i="83"/>
  <c r="H29" i="173"/>
  <c r="G132" i="83" s="1"/>
  <c r="H29" i="174"/>
  <c r="G133" i="83" s="1"/>
  <c r="H133" i="83"/>
  <c r="H140" i="83"/>
  <c r="H29" i="182"/>
  <c r="G140" i="83" s="1"/>
  <c r="H148" i="83"/>
  <c r="H29" i="190"/>
  <c r="G148" i="83" s="1"/>
  <c r="H155" i="83"/>
  <c r="H29" i="197"/>
  <c r="G155" i="83" s="1"/>
  <c r="H147" i="83"/>
  <c r="H29" i="189"/>
  <c r="G147" i="83" s="1"/>
  <c r="H80" i="83"/>
  <c r="H29" i="156"/>
  <c r="G80" i="83" s="1"/>
  <c r="H123" i="83"/>
  <c r="H29" i="164"/>
  <c r="G123" i="83" s="1"/>
  <c r="H126" i="83"/>
  <c r="H29" i="167"/>
  <c r="G126" i="83" s="1"/>
  <c r="H142" i="83"/>
  <c r="H29" i="184"/>
  <c r="G142" i="83" s="1"/>
  <c r="H149" i="83"/>
  <c r="H29" i="191"/>
  <c r="G149" i="83" s="1"/>
  <c r="H157" i="83"/>
  <c r="H29" i="199"/>
  <c r="G157" i="83" s="1"/>
  <c r="H79" i="83"/>
  <c r="H29" i="155"/>
  <c r="G79" i="83" s="1"/>
  <c r="H29" i="161"/>
  <c r="G120" i="83" s="1"/>
  <c r="H120" i="83"/>
  <c r="H129" i="83"/>
  <c r="H29" i="170"/>
  <c r="G129" i="83" s="1"/>
  <c r="H135" i="83"/>
  <c r="H29" i="177"/>
  <c r="G135" i="83" s="1"/>
  <c r="H29" i="179"/>
  <c r="G137" i="83" s="1"/>
  <c r="H137" i="83"/>
  <c r="H150" i="83"/>
  <c r="H29" i="192"/>
  <c r="G150" i="83" s="1"/>
  <c r="H158" i="83"/>
  <c r="H29" i="200"/>
  <c r="G158" i="83" s="1"/>
  <c r="M155" i="83"/>
  <c r="M153" i="83"/>
  <c r="H131" i="83"/>
  <c r="H29" i="175"/>
  <c r="G131" i="83" s="1"/>
  <c r="H119" i="83"/>
  <c r="H29" i="160"/>
  <c r="G119" i="83" s="1"/>
  <c r="H122" i="83"/>
  <c r="H29" i="163"/>
  <c r="G122" i="83" s="1"/>
  <c r="H136" i="83"/>
  <c r="H29" i="178"/>
  <c r="G136" i="83" s="1"/>
  <c r="H146" i="83"/>
  <c r="H29" i="188"/>
  <c r="G146" i="83" s="1"/>
  <c r="H151" i="83"/>
  <c r="H29" i="193"/>
  <c r="G151" i="83" s="1"/>
  <c r="H160" i="83"/>
  <c r="H29" i="202"/>
  <c r="G160" i="83" s="1"/>
  <c r="H118" i="83"/>
  <c r="H29" i="159"/>
  <c r="G118" i="83" s="1"/>
  <c r="H130" i="83"/>
  <c r="H29" i="171"/>
  <c r="G130" i="83" s="1"/>
  <c r="H134" i="83"/>
  <c r="H29" i="176"/>
  <c r="G134" i="83" s="1"/>
  <c r="H141" i="83"/>
  <c r="H29" i="183"/>
  <c r="G141" i="83" s="1"/>
  <c r="H152" i="83"/>
  <c r="H29" i="194"/>
  <c r="G152" i="83" s="1"/>
  <c r="H159" i="83"/>
  <c r="H29" i="201"/>
  <c r="G159" i="83" s="1"/>
  <c r="H154" i="83"/>
  <c r="H29" i="196"/>
  <c r="G154" i="83" s="1"/>
  <c r="H121" i="83"/>
  <c r="H29" i="162"/>
  <c r="G121" i="83" s="1"/>
  <c r="H124" i="83"/>
  <c r="H29" i="165"/>
  <c r="G124" i="83" s="1"/>
  <c r="H138" i="83"/>
  <c r="H29" i="180"/>
  <c r="G138" i="83" s="1"/>
  <c r="H145" i="83"/>
  <c r="H29" i="187"/>
  <c r="G145" i="83" s="1"/>
  <c r="H153" i="83"/>
  <c r="H29" i="195"/>
  <c r="G153" i="83" s="1"/>
  <c r="H161" i="83"/>
  <c r="H29" i="203"/>
  <c r="G161" i="83" s="1"/>
  <c r="H86" i="83"/>
  <c r="H29" i="152"/>
  <c r="G86" i="83" s="1"/>
  <c r="H116" i="83"/>
  <c r="H29" i="153"/>
  <c r="G116" i="83" s="1"/>
  <c r="H117" i="83"/>
  <c r="H29" i="154"/>
  <c r="G117" i="83" s="1"/>
  <c r="H29" i="103"/>
  <c r="G75" i="83" s="1"/>
  <c r="H29" i="26"/>
  <c r="G21" i="83" s="1"/>
  <c r="H29" i="17"/>
  <c r="G30" i="83" s="1"/>
  <c r="H29" i="91"/>
  <c r="G65" i="83" s="1"/>
  <c r="H29" i="112"/>
  <c r="G87" i="83" s="1"/>
  <c r="H29" i="120"/>
  <c r="G95" i="83" s="1"/>
  <c r="H29" i="116"/>
  <c r="G91" i="83" s="1"/>
  <c r="H29" i="118"/>
  <c r="G93" i="83" s="1"/>
  <c r="H29" i="117"/>
  <c r="G92" i="83" s="1"/>
  <c r="H29" i="99"/>
  <c r="G71" i="83" s="1"/>
  <c r="H29" i="90"/>
  <c r="G64" i="83" s="1"/>
  <c r="H64" i="83"/>
  <c r="J51" i="83"/>
  <c r="H29" i="72"/>
  <c r="G51" i="83" s="1"/>
  <c r="H29" i="106"/>
  <c r="G81" i="83" s="1"/>
  <c r="H81" i="83"/>
  <c r="H109" i="83"/>
  <c r="H29" i="136"/>
  <c r="G109" i="83" s="1"/>
  <c r="H78" i="83"/>
  <c r="H29" i="144"/>
  <c r="G78" i="83" s="1"/>
  <c r="H107" i="83"/>
  <c r="H29" i="150"/>
  <c r="G107" i="83" s="1"/>
  <c r="H29" i="66"/>
  <c r="G45" i="83" s="1"/>
  <c r="H29" i="18"/>
  <c r="G29" i="83" s="1"/>
  <c r="J63" i="83"/>
  <c r="H29" i="89"/>
  <c r="G63" i="83" s="1"/>
  <c r="H29" i="71"/>
  <c r="G50" i="83" s="1"/>
  <c r="H36" i="83"/>
  <c r="H29" i="8"/>
  <c r="G36" i="83" s="1"/>
  <c r="H20" i="83"/>
  <c r="H29" i="27"/>
  <c r="G20" i="83" s="1"/>
  <c r="H29" i="1"/>
  <c r="H110" i="83"/>
  <c r="H29" i="133"/>
  <c r="G110" i="83" s="1"/>
  <c r="H29" i="143"/>
  <c r="G83" i="83" s="1"/>
  <c r="H83" i="83"/>
  <c r="H29" i="63"/>
  <c r="G42" i="83" s="1"/>
  <c r="H29" i="78"/>
  <c r="G57" i="83" s="1"/>
  <c r="H29" i="14"/>
  <c r="G33" i="83" s="1"/>
  <c r="H29" i="42"/>
  <c r="G5" i="83" s="1"/>
  <c r="H29" i="62"/>
  <c r="G41" i="83" s="1"/>
  <c r="H29" i="114"/>
  <c r="G89" i="83" s="1"/>
  <c r="H115" i="83"/>
  <c r="H29" i="121"/>
  <c r="G115" i="83" s="1"/>
  <c r="H66" i="83"/>
  <c r="H29" i="93"/>
  <c r="G66" i="83" s="1"/>
  <c r="H29" i="24"/>
  <c r="G23" i="83" s="1"/>
  <c r="H29" i="9"/>
  <c r="G35" i="83" s="1"/>
  <c r="H29" i="115"/>
  <c r="G90" i="83" s="1"/>
  <c r="J47" i="83"/>
  <c r="H29" i="68"/>
  <c r="G47" i="83" s="1"/>
  <c r="H16" i="83"/>
  <c r="H29" i="31"/>
  <c r="G16" i="83" s="1"/>
  <c r="H108" i="83"/>
  <c r="H29" i="141"/>
  <c r="G108" i="83" s="1"/>
  <c r="H62" i="83"/>
  <c r="H29" i="88"/>
  <c r="G62" i="83" s="1"/>
  <c r="H29" i="21"/>
  <c r="G26" i="83" s="1"/>
  <c r="H29" i="7"/>
  <c r="G38" i="83" s="1"/>
  <c r="H56" i="83"/>
  <c r="H29" i="77"/>
  <c r="G56" i="83" s="1"/>
  <c r="H29" i="67"/>
  <c r="G46" i="83" s="1"/>
  <c r="J31" i="83"/>
  <c r="H29" i="16"/>
  <c r="G31" i="83" s="1"/>
  <c r="H73" i="83"/>
  <c r="H29" i="101"/>
  <c r="G73" i="83" s="1"/>
  <c r="H114" i="83"/>
  <c r="H29" i="130"/>
  <c r="G114" i="83" s="1"/>
  <c r="H104" i="83"/>
  <c r="H29" i="140"/>
  <c r="G104" i="83" s="1"/>
  <c r="H106" i="83"/>
  <c r="H29" i="149"/>
  <c r="G106" i="83" s="1"/>
  <c r="H58" i="83"/>
  <c r="H29" i="79"/>
  <c r="G58" i="83" s="1"/>
  <c r="H29" i="37"/>
  <c r="G10" i="83" s="1"/>
  <c r="H29" i="32"/>
  <c r="G15" i="83" s="1"/>
  <c r="H29" i="22"/>
  <c r="G25" i="83" s="1"/>
  <c r="H29" i="25"/>
  <c r="G22" i="83" s="1"/>
  <c r="H29" i="6"/>
  <c r="G37" i="83" s="1"/>
  <c r="H29" i="13"/>
  <c r="G34" i="83" s="1"/>
  <c r="H60" i="83"/>
  <c r="H29" i="86"/>
  <c r="G60" i="83" s="1"/>
  <c r="J19" i="83"/>
  <c r="H29" i="28"/>
  <c r="G19" i="83" s="1"/>
  <c r="H97" i="83"/>
  <c r="H29" i="135"/>
  <c r="G97" i="83" s="1"/>
  <c r="H32" i="83"/>
  <c r="H29" i="15"/>
  <c r="G32" i="83" s="1"/>
  <c r="H113" i="83"/>
  <c r="H29" i="131"/>
  <c r="G113" i="83" s="1"/>
  <c r="H96" i="83"/>
  <c r="H29" i="145"/>
  <c r="G96" i="83" s="1"/>
  <c r="H29" i="43"/>
  <c r="G4" i="83" s="1"/>
  <c r="H4" i="83"/>
  <c r="J55" i="83"/>
  <c r="H29" i="76"/>
  <c r="G55" i="83" s="1"/>
  <c r="H44" i="83"/>
  <c r="H29" i="65"/>
  <c r="G44" i="83" s="1"/>
  <c r="H28" i="83"/>
  <c r="H29" i="19"/>
  <c r="G28" i="83" s="1"/>
  <c r="H12" i="83"/>
  <c r="H29" i="35"/>
  <c r="G12" i="83" s="1"/>
  <c r="H72" i="83"/>
  <c r="H29" i="100"/>
  <c r="G72" i="83" s="1"/>
  <c r="H77" i="83"/>
  <c r="H29" i="105"/>
  <c r="G77" i="83" s="1"/>
  <c r="H105" i="83"/>
  <c r="H29" i="132"/>
  <c r="G105" i="83" s="1"/>
  <c r="H29" i="139"/>
  <c r="G99" i="83" s="1"/>
  <c r="H99" i="83"/>
  <c r="H101" i="83"/>
  <c r="H29" i="146"/>
  <c r="G101" i="83" s="1"/>
  <c r="H29" i="34"/>
  <c r="G13" i="83" s="1"/>
  <c r="H29" i="98"/>
  <c r="G70" i="83" s="1"/>
  <c r="H29" i="97"/>
  <c r="G69" i="83" s="1"/>
  <c r="H29" i="38"/>
  <c r="G9" i="83" s="1"/>
  <c r="H48" i="83"/>
  <c r="H29" i="69"/>
  <c r="G48" i="83" s="1"/>
  <c r="H102" i="83"/>
  <c r="H29" i="147"/>
  <c r="G102" i="83" s="1"/>
  <c r="H29" i="47"/>
  <c r="G39" i="83" s="1"/>
  <c r="J59" i="83"/>
  <c r="H29" i="80"/>
  <c r="G59" i="83" s="1"/>
  <c r="H29" i="20"/>
  <c r="G27" i="83" s="1"/>
  <c r="H29" i="113"/>
  <c r="G88" i="83" s="1"/>
  <c r="H92" i="83"/>
  <c r="H29" i="119"/>
  <c r="G94" i="83" s="1"/>
  <c r="H68" i="83"/>
  <c r="H29" i="95"/>
  <c r="G68" i="83" s="1"/>
  <c r="H29" i="75"/>
  <c r="G54" i="83" s="1"/>
  <c r="J43" i="83"/>
  <c r="H29" i="64"/>
  <c r="G43" i="83" s="1"/>
  <c r="J11" i="83"/>
  <c r="H29" i="36"/>
  <c r="G11" i="83" s="1"/>
  <c r="H29" i="104"/>
  <c r="G76" i="83" s="1"/>
  <c r="H76" i="83"/>
  <c r="H100" i="83"/>
  <c r="H29" i="134"/>
  <c r="G100" i="83" s="1"/>
  <c r="H98" i="83"/>
  <c r="H29" i="138"/>
  <c r="G98" i="83" s="1"/>
  <c r="H103" i="83"/>
  <c r="H29" i="148"/>
  <c r="G103" i="83" s="1"/>
  <c r="H29" i="30"/>
  <c r="G17" i="83" s="1"/>
  <c r="H29" i="33"/>
  <c r="G14" i="83" s="1"/>
  <c r="H29" i="29"/>
  <c r="G18" i="83" s="1"/>
  <c r="H29" i="40"/>
  <c r="G7" i="83" s="1"/>
  <c r="J67" i="83"/>
  <c r="H29" i="94"/>
  <c r="G67" i="83" s="1"/>
  <c r="H52" i="83"/>
  <c r="H29" i="73"/>
  <c r="G52" i="83" s="1"/>
  <c r="H40" i="83"/>
  <c r="H29" i="61"/>
  <c r="G40" i="83" s="1"/>
  <c r="H24" i="83"/>
  <c r="H29" i="23"/>
  <c r="G24" i="83" s="1"/>
  <c r="H8" i="83"/>
  <c r="H29" i="39"/>
  <c r="G8" i="83" s="1"/>
  <c r="H74" i="83"/>
  <c r="H29" i="102"/>
  <c r="G74" i="83" s="1"/>
  <c r="H29" i="137"/>
  <c r="G112" i="83" s="1"/>
  <c r="H112" i="83"/>
  <c r="H82" i="83"/>
  <c r="H29" i="142"/>
  <c r="G82" i="83" s="1"/>
  <c r="H111" i="83"/>
  <c r="H29" i="151"/>
  <c r="G111" i="83" s="1"/>
  <c r="H29" i="70"/>
  <c r="G49" i="83" s="1"/>
  <c r="H29" i="87"/>
  <c r="G61" i="83" s="1"/>
  <c r="H29" i="74"/>
  <c r="G53" i="83" s="1"/>
  <c r="H29" i="41"/>
  <c r="G6" i="83" s="1"/>
</calcChain>
</file>

<file path=xl/sharedStrings.xml><?xml version="1.0" encoding="utf-8"?>
<sst xmlns="http://schemas.openxmlformats.org/spreadsheetml/2006/main" count="9831" uniqueCount="256">
  <si>
    <t>критерии</t>
  </si>
  <si>
    <t>Значение показателя</t>
  </si>
  <si>
    <t>выполнен</t>
  </si>
  <si>
    <t>1. Результаты прохождения выпускниками образовательной программы профессионального экзамена в форме независимой оценки квалификации.</t>
  </si>
  <si>
    <t>4.  Соответствие кадровых, материально-технических, информационно-коммуникационных, учебно-методических и иных ресурсов, непосредственно влияющих на качество подготовки выпускников, содержанию профессиональной деятельности и профессиональным задачам, к которым готовится выпускник</t>
  </si>
  <si>
    <t>5. Наличие спроса на образовательную программу, востребованность выпускников профессиональной образовательной программы работодателями</t>
  </si>
  <si>
    <t xml:space="preserve">6.1. Доля рабочих программ учебных предметов, курсов, дисциплин (модулей), оценочных материалов, в проектировании и (или) экспертизе которых участвовали эксперты (экспертные организации) объединений работодателей, советов по профессиональным квалификациям, крупных и средних компаний </t>
  </si>
  <si>
    <t xml:space="preserve">2. Соответствие сформулированных в образовательной программе планируемых результатов освоения образовательной программы (выраженных в форме профессиональных компетенций) профессиональным стандартам, иным квалификационным требованиям </t>
  </si>
  <si>
    <t>кол-во баллов</t>
  </si>
  <si>
    <t>весовой к-нт</t>
  </si>
  <si>
    <t>выполнен/
не выполнен</t>
  </si>
  <si>
    <t>1.2. Доля выпускников, прошедших процедуру ГИА и получивших оценки «хорошо» и «отлично»</t>
  </si>
  <si>
    <t>1.3. Доля выпускников, чьи выпускные работы нашли практическое применение в профильных организациях</t>
  </si>
  <si>
    <t>баллы</t>
  </si>
  <si>
    <t>6. Подтвержденное участие работодателей:
 - в проектировании программы, включая планируемые результаты, оценочные материалы, учебные планы, рабочие программы;
 - в организации проектной работы обучающихся;
- в разработке и реализации программ практики;
- в разработке тем выпускных квалификационных работ.</t>
  </si>
  <si>
    <t>да/нет</t>
  </si>
  <si>
    <r>
      <t xml:space="preserve">1.4. </t>
    </r>
    <r>
      <rPr>
        <sz val="11"/>
        <rFont val="Times New Roman"/>
        <family val="1"/>
        <charset val="204"/>
      </rPr>
      <t>Доля</t>
    </r>
    <r>
      <rPr>
        <sz val="11"/>
        <color rgb="FF000000"/>
        <rFont val="Times New Roman"/>
        <family val="1"/>
        <charset val="204"/>
      </rPr>
      <t xml:space="preserve"> участников конкурсов профессионального мастерства и др.</t>
    </r>
  </si>
  <si>
    <t xml:space="preserve">3.2. Доля положений профессионального стандарта в виде необходимых умений, учтенных в связанных компонентах запланированных результатов освоения образовательной программы в рабочих программах учебных предметов, курсов, дисциплин, модулей, практик </t>
  </si>
  <si>
    <t>3.3. Доля положений профессионального стандарта в виде необходимых знаний, учтенных в связанных компонентах запланированных результатов освоения образовательной программы в рабочих программах учебных предметов, курсов, дисциплин, модулей, практик</t>
  </si>
  <si>
    <t>4.1. Доля лабораторий, мастерских, учебно-производственных объектов, оснащенных современными приборами и оборудованием, от общего количества лабораторий, мастерских, учебно-производственных объектов, необходимых для реализации образовательной программы</t>
  </si>
  <si>
    <t xml:space="preserve">4.2. Доля трудовых действий (трудовых функций) сопрягаемых профессиональных стандартов в виде профессиональных компетенций, обеспеченных базами для проведения практики, оснащенными современным оборудованием, приборами и специализированными полигонами </t>
  </si>
  <si>
    <t>4.3. Соответствие всех элементов информационно-коммуникационной инфраструктуры современному уровню</t>
  </si>
  <si>
    <t>4.4. Наличие свободного доступа обучаемых к информационным образовательным ресурсам (профессиональным базам данных и др.), соответствующим направленности аккредитуемой образовательной программы</t>
  </si>
  <si>
    <t xml:space="preserve">4.6. Доля педагогических работников, прошедших повышение квалификации (переподготовку) в профильных организациях (в соответствии с содержанием профессиональной деятельности, к которой готовятся выпускники аккредитуемой образовательной программы) </t>
  </si>
  <si>
    <t>4.7. Доля педагогических работников, имеющих не менее, чем 5-ти летний стаж профессиональной деятельности, соответствующий профилю аккредитуемой образовательной программы</t>
  </si>
  <si>
    <t>4.8. Доля преподавателей, совмещающих педагогическую деятельность как основную с работой в отрасли по профилю образовательной программы</t>
  </si>
  <si>
    <t>4.9. Доля совместителей из числа действующих работников профильных организаций от общего числа преподавателей</t>
  </si>
  <si>
    <t>4.10. Наличие действующих документов, отражающих политику организации в области формирования и развития кадрового резерва образовательной программы</t>
  </si>
  <si>
    <t>4.11. Наличие системы ключевых показателей эффективности педагогических работников, связанных с результатами оценки квалификации выпускников</t>
  </si>
  <si>
    <t>5.1. Доля выпускников образовательной программы, обучавшихся на основании договоров об образовании за счет средств юридических лиц, заключенных между образовательной организацией и работодателями</t>
  </si>
  <si>
    <t>5.2. Доля обучающихся по образовательной программе лиц, трудоустроившихся по итогам прохождения практики или стажировки в те организации, в которых проходили практику, стажировку</t>
  </si>
  <si>
    <t>К</t>
  </si>
  <si>
    <r>
      <t xml:space="preserve">выполнен
</t>
    </r>
    <r>
      <rPr>
        <b/>
        <sz val="11"/>
        <color rgb="FFFF0000"/>
        <rFont val="Times New Roman"/>
        <family val="1"/>
        <charset val="204"/>
      </rPr>
      <t>или</t>
    </r>
    <r>
      <rPr>
        <b/>
        <sz val="11"/>
        <rFont val="Times New Roman"/>
        <family val="1"/>
        <charset val="204"/>
      </rPr>
      <t xml:space="preserve">
выполнен
 </t>
    </r>
  </si>
  <si>
    <t>показатели</t>
  </si>
  <si>
    <t>2.1. Доля положений сопрягаемых профессиональных стандартов, учтенных в составе планируемых результатов освоения образовательной программы в виде ПК</t>
  </si>
  <si>
    <t xml:space="preserve">4.5. Доля базовых учебников и учебно-методических материалов, используемых для освоения общепрофессиональных и специальных дисциплин, профессиональных модулей (включая бумажные и электронные), получивших в течение пяти последних лет положительное заключение экспертов общероссийских и иных объединений работодателей, советов по профессиональным квалификациям, крупнейших компаний </t>
  </si>
  <si>
    <r>
      <t xml:space="preserve">1.1. Доля выпускников, успешно прошедших НОК </t>
    </r>
    <r>
      <rPr>
        <sz val="11"/>
        <color rgb="FFFF0000"/>
        <rFont val="Times New Roman"/>
        <family val="1"/>
        <charset val="204"/>
      </rPr>
      <t>и/или</t>
    </r>
  </si>
  <si>
    <t xml:space="preserve">3. Соответствие учебных планов, рабочих программ учебных предметов, курсов, дисциплин (модулей), оценочных материалов и процедур положениям профессиональных стандартов и запланированным результатам освоения образовательной программы </t>
  </si>
  <si>
    <t>3.1. Доля трудовых действий (трудовых функций) сопрягаемых профессиональных стандартов, учтенных в структуре учебного плана в виде профессиональных компетенций в разрезе дисциплин (модулей), практик</t>
  </si>
  <si>
    <t>3.4. Доля положений профессионального стандарта в виде необходимых умений, необходимых знаний и трудовых действий, учтенных в фондах оценочных средств</t>
  </si>
  <si>
    <t xml:space="preserve">5.3. Наличие информации, подтверждающей закрепляемость на рабочем месте </t>
  </si>
  <si>
    <t>5.4. Наличие документов, содержащих позитивную информацию от работодателей об эффективности и качестве работы выпускников</t>
  </si>
  <si>
    <t>целевое</t>
  </si>
  <si>
    <t>Расчет рейтинга ОПОП</t>
  </si>
  <si>
    <t>по оценке эксперта</t>
  </si>
  <si>
    <t>интегральная оценка по критерию</t>
  </si>
  <si>
    <t>Рейтинг ОПОП</t>
  </si>
  <si>
    <t>Рейтинг</t>
  </si>
  <si>
    <t>Землеустройство</t>
  </si>
  <si>
    <t>Профиль</t>
  </si>
  <si>
    <t>Технология молока и молочных продуктов</t>
  </si>
  <si>
    <t>Продукты питания животного происхождения</t>
  </si>
  <si>
    <t>Технология и управление качеством молочных продуктов</t>
  </si>
  <si>
    <t>Садоводство</t>
  </si>
  <si>
    <t>Декоративное садоводство и ландшафтный дизайн</t>
  </si>
  <si>
    <t>Технология производства и переработки сельскохозяйственной продукции</t>
  </si>
  <si>
    <t>Организация предпринимательской деятельности в АПК</t>
  </si>
  <si>
    <t>Агрономия</t>
  </si>
  <si>
    <t>Инновационные технологии в растениеводстве</t>
  </si>
  <si>
    <t>Агроинженерия</t>
  </si>
  <si>
    <t>Технические системы в агробизнесе</t>
  </si>
  <si>
    <t>Зоотехния</t>
  </si>
  <si>
    <t>Технология производства продуктов животноводства</t>
  </si>
  <si>
    <t>Инновационные технологии в животноводстве</t>
  </si>
  <si>
    <t>Электротеплообеспечение муниципальных образований</t>
  </si>
  <si>
    <t>Электрооборудование и электротехнологии</t>
  </si>
  <si>
    <t>Электрооборудование и автоматизация технологических процессов</t>
  </si>
  <si>
    <t>Электроснабжение предприятий</t>
  </si>
  <si>
    <t>Технический сервис в агропромышленном комплексе</t>
  </si>
  <si>
    <t>Технологическое оборудование для хранения и переработки сельскохозяйственной продукции</t>
  </si>
  <si>
    <t>Технология производства, хранения и переработки продукции растениеводства</t>
  </si>
  <si>
    <t>Технология производства, хранения и переработки продукции животноводства и  растениеводства</t>
  </si>
  <si>
    <t>Технологии и средства механизации сельского хозяйства</t>
  </si>
  <si>
    <t>Электротехнологии и электрооборудование в сельском хозяйстве</t>
  </si>
  <si>
    <t>Технический сервис в сельском хозяйств</t>
  </si>
  <si>
    <t>Процессы и оборудование перерабатывающих производств</t>
  </si>
  <si>
    <t>Ветеринария</t>
  </si>
  <si>
    <t>Диагностика, лечение и профилактика болезней животных</t>
  </si>
  <si>
    <t>Агрохимия и агропочвоведение</t>
  </si>
  <si>
    <t>Ветеринарно-санитарная экспертиза</t>
  </si>
  <si>
    <t>Защита растений</t>
  </si>
  <si>
    <t>Биология и патология крупного и мелкого рогатого скота</t>
  </si>
  <si>
    <t>Механизация и автоматизация технологических процессов в сельскохозяйственном производстве</t>
  </si>
  <si>
    <t>Алтайский ГАУ</t>
  </si>
  <si>
    <t>Воронежский ГАУ</t>
  </si>
  <si>
    <t>Южно-Уральский ГАУ</t>
  </si>
  <si>
    <t>Вологодская ГМХА</t>
  </si>
  <si>
    <t>Кр1</t>
  </si>
  <si>
    <t>Кр2</t>
  </si>
  <si>
    <t>Кр3</t>
  </si>
  <si>
    <t>Кр4</t>
  </si>
  <si>
    <t>Кр5</t>
  </si>
  <si>
    <t>Кр6</t>
  </si>
  <si>
    <t>исходный вариант</t>
  </si>
  <si>
    <t>Частная зоотехния, технология производства продукции животноводства</t>
  </si>
  <si>
    <t>Луговые ландшафты и газоны</t>
  </si>
  <si>
    <t>Агробизнес</t>
  </si>
  <si>
    <t>Защита растений и фитосанитарный контроль</t>
  </si>
  <si>
    <t>Технология производства продукции скотоводства</t>
  </si>
  <si>
    <t>Кинология</t>
  </si>
  <si>
    <t xml:space="preserve">Биологическая безопасность
и контроль качества сырья животного происхождения
</t>
  </si>
  <si>
    <t>Звероводство и кролиководство</t>
  </si>
  <si>
    <t>Коневодство и конный спорт</t>
  </si>
  <si>
    <t>Кормление и кормопроизводство</t>
  </si>
  <si>
    <t>Генетика, разведение и селекция животных</t>
  </si>
  <si>
    <t xml:space="preserve">Ресурсосберегающее и экологически безопасное
 производство в животноводстве
</t>
  </si>
  <si>
    <t>Рязанский ГАТУ</t>
  </si>
  <si>
    <t>Частная зоотехния, технология производства продуктов животноводства</t>
  </si>
  <si>
    <t>Технология производства продукции животноводства</t>
  </si>
  <si>
    <t>по оценке экспертной комиссии</t>
  </si>
  <si>
    <t>не выполнен</t>
  </si>
  <si>
    <r>
      <t xml:space="preserve">не выполнен
</t>
    </r>
    <r>
      <rPr>
        <b/>
        <sz val="11"/>
        <color rgb="FFFF0000"/>
        <rFont val="Times New Roman"/>
        <family val="1"/>
        <charset val="204"/>
      </rPr>
      <t>или</t>
    </r>
    <r>
      <rPr>
        <b/>
        <sz val="11"/>
        <rFont val="Times New Roman"/>
        <family val="1"/>
        <charset val="204"/>
      </rPr>
      <t xml:space="preserve">
не выполнен
 </t>
    </r>
  </si>
  <si>
    <t>Кинология (на базе основного общего образования)</t>
  </si>
  <si>
    <t>Кинология (на базе среднего общего образования)</t>
  </si>
  <si>
    <t>Кадастр недвижимости</t>
  </si>
  <si>
    <t>Робототехнические системы в АПК</t>
  </si>
  <si>
    <t>Технология производства, хранения и переработки продукции
животноводства</t>
  </si>
  <si>
    <t>Разведение, селекция и генетика в молочном скотоводстве</t>
  </si>
  <si>
    <r>
      <t xml:space="preserve">не выполнен
</t>
    </r>
    <r>
      <rPr>
        <b/>
        <sz val="11"/>
        <color rgb="FFFF0000"/>
        <rFont val="Times New Roman"/>
        <family val="1"/>
        <charset val="204"/>
      </rPr>
      <t>или</t>
    </r>
    <r>
      <rPr>
        <b/>
        <sz val="11"/>
        <rFont val="Times New Roman"/>
        <family val="1"/>
        <charset val="204"/>
      </rPr>
      <t xml:space="preserve">
выполнен
 </t>
    </r>
  </si>
  <si>
    <t>Агроэкология</t>
  </si>
  <si>
    <t>Ветеринарная биотехнология</t>
  </si>
  <si>
    <t>Биотехнология лекарственных средств ветеринарного применения</t>
  </si>
  <si>
    <t>Продукты питания из растительного сырья</t>
  </si>
  <si>
    <t>Технология кондитерских, сахаристых и шоколадных изделий</t>
  </si>
  <si>
    <t>Биотехнология алкогольных, слабоалкогольных и безалкогольных напитков</t>
  </si>
  <si>
    <t>Технология мяса и мясных продуктов</t>
  </si>
  <si>
    <t>Высокотехнологичные производства мясных и молочных продуктов нового поколения для эффективного здоровьесбережения</t>
  </si>
  <si>
    <t>Высокотехнологичные производства пищевых продуктов функционального и специализированного назначения</t>
  </si>
  <si>
    <t>Технологии продуктов функционального и специализированного назначения</t>
  </si>
  <si>
    <t>Биоинжиниринг и бионанотехнологии</t>
  </si>
  <si>
    <t>Промышленная биотехнология переработки растительного сырья</t>
  </si>
  <si>
    <t>Ветеринарно-санитарная экспертиза сельскохозяйственной и пищевой продукции</t>
  </si>
  <si>
    <t>Государственный надзор в области ветеринарной, фитосанитарной и агробезопасности</t>
  </si>
  <si>
    <t>Ветеринарная медицина и экспертиза</t>
  </si>
  <si>
    <t>нормирующий коэффициент</t>
  </si>
  <si>
    <t>(Все)</t>
  </si>
  <si>
    <t>Кузбасская ГСХА</t>
  </si>
  <si>
    <t>Казанская ГАВМ</t>
  </si>
  <si>
    <t>ГАУ Северного Зауралья</t>
  </si>
  <si>
    <t>Волгоградский ГАУ</t>
  </si>
  <si>
    <t>Кр1;</t>
  </si>
  <si>
    <t>Кр2;</t>
  </si>
  <si>
    <t>Кр3;</t>
  </si>
  <si>
    <t>Кр4;</t>
  </si>
  <si>
    <t>Кр5;</t>
  </si>
  <si>
    <t>Кр6;</t>
  </si>
  <si>
    <t>Кр критерии</t>
  </si>
  <si>
    <t>Технология хлеба, кондитерских и макаронных изделий</t>
  </si>
  <si>
    <t>Технология деревообработки</t>
  </si>
  <si>
    <t>Инновационные технологии в растениеводстве с использованием космических систем</t>
  </si>
  <si>
    <t>Селекция полевых культур</t>
  </si>
  <si>
    <t>Энергообеспечение сельского хозяйства</t>
  </si>
  <si>
    <t>Водные биоресурсы и аквакультура</t>
  </si>
  <si>
    <t>Белгородский ГАУ</t>
  </si>
  <si>
    <t xml:space="preserve">Агрономия </t>
  </si>
  <si>
    <t xml:space="preserve">Зоотехния </t>
  </si>
  <si>
    <t xml:space="preserve">Ихтиология и рыбоводство </t>
  </si>
  <si>
    <t xml:space="preserve">Технология производства и переработки сельскохозяйственной продукции </t>
  </si>
  <si>
    <t xml:space="preserve">Электрификация и автоматизация сельского хозяйства </t>
  </si>
  <si>
    <t xml:space="preserve">Агрохимия и агропочвоведение </t>
  </si>
  <si>
    <t xml:space="preserve">Продукты питания животного происхождения </t>
  </si>
  <si>
    <t xml:space="preserve">Агроинженерия </t>
  </si>
  <si>
    <t xml:space="preserve">Агроинженерия  </t>
  </si>
  <si>
    <t xml:space="preserve">Ветеринария </t>
  </si>
  <si>
    <t xml:space="preserve">Землеустройство и кадастры </t>
  </si>
  <si>
    <t>Технология производства продукции растениеводства</t>
  </si>
  <si>
    <t>Технология продуктов питания из сырья животного происхождения</t>
  </si>
  <si>
    <t>Названия строк</t>
  </si>
  <si>
    <t>Общий итог</t>
  </si>
  <si>
    <t>Сумма по полю Кр2</t>
  </si>
  <si>
    <t>Курская ГСХА</t>
  </si>
  <si>
    <t>Декоративное садоводство</t>
  </si>
  <si>
    <t>Ветеринарно-санитарная экспертиза и безопасность сырья и пищевых продуктов</t>
  </si>
  <si>
    <t>Электрификация и автоматизация сельского хозяйства</t>
  </si>
  <si>
    <t>Садово-парковое и ландшафтное строительство</t>
  </si>
  <si>
    <t>Инновационные экологически безопасные агротехнологии</t>
  </si>
  <si>
    <t>Адаптивное земледелие</t>
  </si>
  <si>
    <t>Рекультивация и охрана земель</t>
  </si>
  <si>
    <t>Лесное хозяйство</t>
  </si>
  <si>
    <t>Декоративное садоводство, газоноведение и флористика</t>
  </si>
  <si>
    <t>Агроном</t>
  </si>
  <si>
    <t>Технология производства, экспертиза и безопасность продукции животноводства</t>
  </si>
  <si>
    <t>Ветеринарный фельдшер</t>
  </si>
  <si>
    <t>Инновационные агробиотехнологии</t>
  </si>
  <si>
    <t>Плодоводство и овощеводство</t>
  </si>
  <si>
    <t>Болезни домашних животных</t>
  </si>
  <si>
    <t>Репродукция домашних животных</t>
  </si>
  <si>
    <t>Эксплуатация и ремонт сельскохозяйственной техники и оборудования</t>
  </si>
  <si>
    <t>Уровень</t>
  </si>
  <si>
    <t>Бакалавриат</t>
  </si>
  <si>
    <t>Магистратура</t>
  </si>
  <si>
    <t>Специалитет</t>
  </si>
  <si>
    <t>19.02.07 Технология молока и молочных продуктов</t>
  </si>
  <si>
    <t>19.03.03 Продукты питания животного происхождения</t>
  </si>
  <si>
    <t>19.04.03 Продукты питания животного происхождения</t>
  </si>
  <si>
    <t>35.03.05 Садоводство</t>
  </si>
  <si>
    <t>35.03.07 Технология производства и переработки сельскохозяйственной продукции</t>
  </si>
  <si>
    <t>35.04.04 Агрономия</t>
  </si>
  <si>
    <t>35.04.06 Агроинженерия</t>
  </si>
  <si>
    <t>36.03.02 Зоотехния</t>
  </si>
  <si>
    <t>36.04.02 Зоотехния</t>
  </si>
  <si>
    <t>35.02.07 Механизация сельского хозяйства</t>
  </si>
  <si>
    <t>35.03.06 Агроинженерия</t>
  </si>
  <si>
    <t>36.05.01 Ветеринария</t>
  </si>
  <si>
    <t>35.03.03 Агрохимия и агропочвоведение</t>
  </si>
  <si>
    <t>36.03.01 Ветеринарно-санитарная экспертиза</t>
  </si>
  <si>
    <t>35.03.04 Агрономия</t>
  </si>
  <si>
    <t>21.03.02 Землеустройство и кадастры</t>
  </si>
  <si>
    <t xml:space="preserve">Российский ГАУ Калужский филиал </t>
  </si>
  <si>
    <t>Московская ГАВМ</t>
  </si>
  <si>
    <t>36.04.01 Ветеринарно-санитарная экспертиза</t>
  </si>
  <si>
    <t>35.02.15 Кинология</t>
  </si>
  <si>
    <t>ГУЗ</t>
  </si>
  <si>
    <t>21.04.02 Землеустройство и кадастры</t>
  </si>
  <si>
    <t>19.03.01 Биотехнология</t>
  </si>
  <si>
    <t>19.04.01 Биотехнология</t>
  </si>
  <si>
    <t>РОСБИОТЕХ</t>
  </si>
  <si>
    <t>19.03.02 Продукты питания из растительного сырья</t>
  </si>
  <si>
    <t>19.04.02 Продукты питания из растительного сырья</t>
  </si>
  <si>
    <t>19.04.05 Высокотехнологичные производства пищевых продуктов функционального и специализированного назначения</t>
  </si>
  <si>
    <t>35.03.02 Технология лесозаготовительных и деревоперерабатывающих производств</t>
  </si>
  <si>
    <t>35.04.03 Агрохимия и агропочвоведение</t>
  </si>
  <si>
    <t>35.04.07 Водные биоресурсы и аквакультура</t>
  </si>
  <si>
    <t xml:space="preserve">35.02.05 Агрономия </t>
  </si>
  <si>
    <t xml:space="preserve">36.02.02 Зоотехния </t>
  </si>
  <si>
    <t xml:space="preserve">35.02.09 Ихтиология и рыбоводство </t>
  </si>
  <si>
    <t xml:space="preserve">35.02.06 Технология производства и переработки сельскохозяйственной продукции </t>
  </si>
  <si>
    <t>36.02.01 Ветеринария</t>
  </si>
  <si>
    <t xml:space="preserve">35.02.08 Электрификация и автоматизация сельского хозяйства </t>
  </si>
  <si>
    <t>35.04.05 Садоводство</t>
  </si>
  <si>
    <t>21.02.04 Землеустройство</t>
  </si>
  <si>
    <t>35.02.12 Садово-парковое и ландшафтное строительство</t>
  </si>
  <si>
    <t>20.04.02 Природообустройство и водопользование</t>
  </si>
  <si>
    <t>35.03.01 Лесное дело</t>
  </si>
  <si>
    <t>35.03.08 Водные биоресурсы и аквакультура</t>
  </si>
  <si>
    <t>Санкт-Петербургский ГУВМ</t>
  </si>
  <si>
    <t>38.03.02 Менеджмент</t>
  </si>
  <si>
    <t>Управление бизнесом, Производственный менеджмент АПК</t>
  </si>
  <si>
    <t>35.02.16 Эксплуатация и ремонт сельскохозяйственной техники и оборудования</t>
  </si>
  <si>
    <t>Названия столбцов</t>
  </si>
  <si>
    <t>ОУ</t>
  </si>
  <si>
    <t>ОПОП</t>
  </si>
  <si>
    <t>Год_ПОА</t>
  </si>
  <si>
    <t>Срок_ПОА</t>
  </si>
  <si>
    <t>2025</t>
  </si>
  <si>
    <t>2026</t>
  </si>
  <si>
    <t>2027</t>
  </si>
  <si>
    <t>2028</t>
  </si>
  <si>
    <t>Рейтинг_ОПОП</t>
  </si>
  <si>
    <t>Сумма по полю Рейтинг_ОПОП</t>
  </si>
  <si>
    <t xml:space="preserve"> Рейтинг_ОПОП</t>
  </si>
  <si>
    <t>Специальности СПО</t>
  </si>
  <si>
    <t>Уровень_ОПОП</t>
  </si>
  <si>
    <t>№_ПОА</t>
  </si>
  <si>
    <t>Рейтинги ОПОП по результатам ПОА СПК АПК</t>
  </si>
  <si>
    <t>Механизация сельского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</si>
</sst>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%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24" fillId="0" borderId="0"/>
  </cellStyleXfs>
  <cellXfs count="42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4" fillId="3" borderId="23" xfId="0" applyFont="1" applyFill="1" applyBorder="1" applyAlignment="1">
      <alignment vertical="top"/>
    </xf>
    <xf numFmtId="0" fontId="2" fillId="3" borderId="24" xfId="0" applyFont="1" applyFill="1" applyBorder="1" applyAlignment="1">
      <alignment vertical="top"/>
    </xf>
    <xf numFmtId="0" fontId="2" fillId="3" borderId="24" xfId="0" applyFont="1" applyFill="1" applyBorder="1" applyAlignment="1">
      <alignment horizontal="center" vertical="center"/>
    </xf>
    <xf numFmtId="2" fontId="5" fillId="3" borderId="24" xfId="0" applyNumberFormat="1" applyFont="1" applyFill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9" fontId="8" fillId="0" borderId="10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top" wrapText="1"/>
    </xf>
    <xf numFmtId="9" fontId="8" fillId="0" borderId="11" xfId="0" applyNumberFormat="1" applyFont="1" applyBorder="1" applyAlignment="1">
      <alignment horizontal="center" vertical="center" wrapText="1"/>
    </xf>
    <xf numFmtId="9" fontId="3" fillId="0" borderId="18" xfId="0" applyNumberFormat="1" applyFont="1" applyBorder="1" applyAlignment="1">
      <alignment horizontal="center" vertical="top" wrapText="1"/>
    </xf>
    <xf numFmtId="9" fontId="8" fillId="0" borderId="26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3" fillId="0" borderId="18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9" fontId="3" fillId="0" borderId="2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 wrapText="1"/>
    </xf>
    <xf numFmtId="164" fontId="13" fillId="3" borderId="25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top" wrapText="1"/>
    </xf>
    <xf numFmtId="9" fontId="3" fillId="0" borderId="6" xfId="0" applyNumberFormat="1" applyFont="1" applyBorder="1" applyAlignment="1">
      <alignment horizontal="center" vertical="top" wrapText="1"/>
    </xf>
    <xf numFmtId="2" fontId="13" fillId="3" borderId="25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9" fontId="8" fillId="0" borderId="18" xfId="0" applyNumberFormat="1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0" fillId="0" borderId="0" xfId="0" pivotButton="1"/>
    <xf numFmtId="2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2" fontId="21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9" fontId="0" fillId="0" borderId="0" xfId="0" applyNumberFormat="1"/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3" fillId="0" borderId="37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38" xfId="0" applyNumberFormat="1" applyFont="1" applyBorder="1" applyAlignment="1">
      <alignment horizontal="center" vertical="center" wrapText="1"/>
    </xf>
    <xf numFmtId="9" fontId="3" fillId="0" borderId="39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3" fillId="0" borderId="4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2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43" xfId="0" applyNumberFormat="1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9" fontId="23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9" fontId="3" fillId="0" borderId="17" xfId="0" applyNumberFormat="1" applyFont="1" applyBorder="1" applyAlignment="1">
      <alignment horizontal="center" vertical="top" wrapText="1"/>
    </xf>
    <xf numFmtId="9" fontId="23" fillId="0" borderId="17" xfId="0" applyNumberFormat="1" applyFont="1" applyBorder="1" applyAlignment="1">
      <alignment horizontal="center" vertical="center" wrapText="1"/>
    </xf>
    <xf numFmtId="10" fontId="8" fillId="0" borderId="6" xfId="0" applyNumberFormat="1" applyFont="1" applyBorder="1" applyAlignment="1">
      <alignment horizontal="center" vertical="center"/>
    </xf>
    <xf numFmtId="9" fontId="23" fillId="0" borderId="26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7" xfId="0" applyNumberFormat="1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/>
    </xf>
    <xf numFmtId="2" fontId="5" fillId="3" borderId="18" xfId="0" applyNumberFormat="1" applyFont="1" applyFill="1" applyBorder="1" applyAlignment="1">
      <alignment horizontal="center" vertical="center"/>
    </xf>
    <xf numFmtId="2" fontId="13" fillId="3" borderId="19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vertical="top" wrapText="1"/>
    </xf>
    <xf numFmtId="9" fontId="3" fillId="0" borderId="46" xfId="0" applyNumberFormat="1" applyFont="1" applyBorder="1" applyAlignment="1">
      <alignment horizontal="center" vertical="center" wrapText="1"/>
    </xf>
    <xf numFmtId="9" fontId="8" fillId="0" borderId="24" xfId="0" applyNumberFormat="1" applyFont="1" applyBorder="1" applyAlignment="1">
      <alignment horizontal="center" vertical="center" wrapText="1"/>
    </xf>
    <xf numFmtId="164" fontId="6" fillId="0" borderId="47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10" fontId="2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48" xfId="0" applyFont="1" applyBorder="1" applyAlignment="1">
      <alignment vertical="top" wrapText="1"/>
    </xf>
    <xf numFmtId="0" fontId="4" fillId="3" borderId="49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0" fontId="0" fillId="0" borderId="0" xfId="0" applyNumberFormat="1"/>
    <xf numFmtId="166" fontId="0" fillId="0" borderId="0" xfId="0" applyNumberFormat="1"/>
    <xf numFmtId="2" fontId="20" fillId="4" borderId="0" xfId="0" applyNumberFormat="1" applyFont="1" applyFill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4" fontId="0" fillId="0" borderId="0" xfId="0" applyNumberFormat="1"/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1" applyFont="1" applyBorder="1" applyAlignment="1">
      <alignment horizontal="left" vertical="top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2" fontId="6" fillId="0" borderId="30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11" fillId="0" borderId="31" xfId="0" applyFont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67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pivotCacheDefinition" Target="pivotCache/pivotCacheDefinition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calcChain" Target="calcChain.xml"/><Relationship Id="rId172" Type="http://schemas.openxmlformats.org/officeDocument/2006/relationships/pivotCacheDefinition" Target="pivotCache/pivotCacheDefinition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chartsheet" Target="chartsheets/sheet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pivotCacheDefinition" Target="pivotCache/pivotCacheDefinition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theme" Target="theme/theme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styles" Target="styles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chartsheet" Target="chartsheets/sheet1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sharedStrings" Target="sharedStrings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5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[Рейтинги_ПОА.xlsx]КубР!Сводная таблица3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solidFill>
                  <a:srgbClr val="C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Рейтинги ОПОП по результатам ПОА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C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800573639386177E-2"/>
          <c:y val="7.8461534141207295E-2"/>
          <c:w val="0.93697150148689856"/>
          <c:h val="0.8963636420701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КубР!$B$10</c:f>
              <c:strCache>
                <c:ptCount val="1"/>
                <c:pt idx="0">
                  <c:v>Итог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КубР!$A$11:$A$34</c:f>
              <c:multiLvlStrCache>
                <c:ptCount val="12"/>
                <c:lvl>
                  <c:pt idx="0">
                    <c:v>Биология и патология крупного и мелкого рогатого скота</c:v>
                  </c:pt>
                  <c:pt idx="1">
                    <c:v>Ветеринария </c:v>
                  </c:pt>
                  <c:pt idx="2">
                    <c:v>Ветеринария</c:v>
                  </c:pt>
                  <c:pt idx="3">
                    <c:v>Ветеринария</c:v>
                  </c:pt>
                  <c:pt idx="4">
                    <c:v>Ветеринария</c:v>
                  </c:pt>
                  <c:pt idx="5">
                    <c:v>Ветеринария</c:v>
                  </c:pt>
                  <c:pt idx="6">
                    <c:v>Ветеринария</c:v>
                  </c:pt>
                  <c:pt idx="7">
                    <c:v>Ветеринарная медицина и экспертиза</c:v>
                  </c:pt>
                  <c:pt idx="8">
                    <c:v>Болезни домашних животных</c:v>
                  </c:pt>
                  <c:pt idx="9">
                    <c:v>Репродукция домашних животных</c:v>
                  </c:pt>
                  <c:pt idx="10">
                    <c:v>Ветеринария</c:v>
                  </c:pt>
                  <c:pt idx="11">
                    <c:v>Диагностика, лечение и профилактика болезней животных</c:v>
                  </c:pt>
                </c:lvl>
                <c:lvl>
                  <c:pt idx="0">
                    <c:v>Алтайский ГАУ</c:v>
                  </c:pt>
                  <c:pt idx="1">
                    <c:v>Белгородский ГАУ</c:v>
                  </c:pt>
                  <c:pt idx="2">
                    <c:v>Волгоградский ГАУ</c:v>
                  </c:pt>
                  <c:pt idx="3">
                    <c:v>Вологодская ГМХА</c:v>
                  </c:pt>
                  <c:pt idx="4">
                    <c:v>Воронежский ГАУ</c:v>
                  </c:pt>
                  <c:pt idx="5">
                    <c:v>Казанская ГАВМ</c:v>
                  </c:pt>
                  <c:pt idx="6">
                    <c:v>Московская ГАВМ</c:v>
                  </c:pt>
                  <c:pt idx="7">
                    <c:v>РОСБИОТЕХ</c:v>
                  </c:pt>
                  <c:pt idx="8">
                    <c:v>Российский ГАУ Калужский филиал </c:v>
                  </c:pt>
                  <c:pt idx="10">
                    <c:v>Санкт-Петербургский ГУВМ</c:v>
                  </c:pt>
                  <c:pt idx="11">
                    <c:v>Южно-Уральский ГАУ</c:v>
                  </c:pt>
                </c:lvl>
              </c:multiLvlStrCache>
            </c:multiLvlStrRef>
          </c:cat>
          <c:val>
            <c:numRef>
              <c:f>КубР!$B$11:$B$34</c:f>
              <c:numCache>
                <c:formatCode>0.0</c:formatCode>
                <c:ptCount val="12"/>
                <c:pt idx="0">
                  <c:v>6.6949000000000005</c:v>
                </c:pt>
                <c:pt idx="1">
                  <c:v>7.7136499999999995</c:v>
                </c:pt>
                <c:pt idx="2">
                  <c:v>6.2085600000000003</c:v>
                </c:pt>
                <c:pt idx="3">
                  <c:v>6.4427380000000012</c:v>
                </c:pt>
                <c:pt idx="4">
                  <c:v>7.2818620000000003</c:v>
                </c:pt>
                <c:pt idx="5">
                  <c:v>5.6260000000000003</c:v>
                </c:pt>
                <c:pt idx="6">
                  <c:v>7.2055999999999996</c:v>
                </c:pt>
                <c:pt idx="7">
                  <c:v>4.9896000000000003</c:v>
                </c:pt>
                <c:pt idx="8">
                  <c:v>5.5801499999999997</c:v>
                </c:pt>
                <c:pt idx="9">
                  <c:v>5.5801499999999997</c:v>
                </c:pt>
                <c:pt idx="10">
                  <c:v>5.4927199999999994</c:v>
                </c:pt>
                <c:pt idx="11">
                  <c:v>5.7953999999999999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8-4DE3-AE9D-2E162B651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72114576"/>
        <c:axId val="872108752"/>
      </c:barChart>
      <c:catAx>
        <c:axId val="87211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872108752"/>
        <c:crosses val="autoZero"/>
        <c:auto val="1"/>
        <c:lblAlgn val="ctr"/>
        <c:lblOffset val="100"/>
        <c:noMultiLvlLbl val="0"/>
      </c:catAx>
      <c:valAx>
        <c:axId val="87210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87211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[Рейтинги_ПОА.xlsx]КубК!Сводная таблица10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600" b="1" i="0" baseline="0">
                <a:solidFill>
                  <a:srgbClr val="0070C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Рейтинг как сумма отклонений значений показателей от целевых значений</a:t>
            </a:r>
            <a:endParaRPr lang="ru-RU" sz="1600">
              <a:solidFill>
                <a:srgbClr val="0070C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1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C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1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00B05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1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7030A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1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00B0F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1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chemeClr val="accent6">
                      <a:lumMod val="7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1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1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1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5285723902494211E-2"/>
          <c:y val="0.22951047687294332"/>
          <c:w val="0.93969151397826611"/>
          <c:h val="0.74741260132081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КубК!$A$6</c:f>
              <c:strCache>
                <c:ptCount val="1"/>
                <c:pt idx="0">
                  <c:v> Рейтинг_ОПОП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КубК!$A$7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КубК!$A$7</c:f>
              <c:numCache>
                <c:formatCode>0.0</c:formatCode>
                <c:ptCount val="1"/>
                <c:pt idx="0">
                  <c:v>5.7953999999999999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6-4BF3-846D-8616E52A9A70}"/>
            </c:ext>
          </c:extLst>
        </c:ser>
        <c:ser>
          <c:idx val="1"/>
          <c:order val="1"/>
          <c:tx>
            <c:strRef>
              <c:f>КубК!$B$6</c:f>
              <c:strCache>
                <c:ptCount val="1"/>
                <c:pt idx="0">
                  <c:v>Кр1;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C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КубК!$A$7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КубК!$B$7</c:f>
              <c:numCache>
                <c:formatCode>0.0</c:formatCode>
                <c:ptCount val="1"/>
                <c:pt idx="0">
                  <c:v>0.70369999999999999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56-4BF3-846D-8616E52A9A70}"/>
            </c:ext>
          </c:extLst>
        </c:ser>
        <c:ser>
          <c:idx val="2"/>
          <c:order val="2"/>
          <c:tx>
            <c:strRef>
              <c:f>КубК!$C$6</c:f>
              <c:strCache>
                <c:ptCount val="1"/>
                <c:pt idx="0">
                  <c:v>Кр2;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5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КубК!$A$7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КубК!$C$7</c:f>
              <c:numCache>
                <c:formatCode>0.0</c:formatCode>
                <c:ptCount val="1"/>
                <c:pt idx="0">
                  <c:v>1.111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56-4BF3-846D-8616E52A9A70}"/>
            </c:ext>
          </c:extLst>
        </c:ser>
        <c:ser>
          <c:idx val="3"/>
          <c:order val="3"/>
          <c:tx>
            <c:strRef>
              <c:f>КубК!$D$6</c:f>
              <c:strCache>
                <c:ptCount val="1"/>
                <c:pt idx="0">
                  <c:v>Кр3;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7030A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КубК!$A$7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КубК!$D$7</c:f>
              <c:numCache>
                <c:formatCode>0.0</c:formatCode>
                <c:ptCount val="1"/>
                <c:pt idx="0">
                  <c:v>0.90990000000000004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56-4BF3-846D-8616E52A9A70}"/>
            </c:ext>
          </c:extLst>
        </c:ser>
        <c:ser>
          <c:idx val="4"/>
          <c:order val="4"/>
          <c:tx>
            <c:strRef>
              <c:f>КубК!$E$6</c:f>
              <c:strCache>
                <c:ptCount val="1"/>
                <c:pt idx="0">
                  <c:v>Кр4;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КубК!$A$7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КубК!$E$7</c:f>
              <c:numCache>
                <c:formatCode>0.0</c:formatCode>
                <c:ptCount val="1"/>
                <c:pt idx="0">
                  <c:v>1.1428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56-4BF3-846D-8616E52A9A70}"/>
            </c:ext>
          </c:extLst>
        </c:ser>
        <c:ser>
          <c:idx val="5"/>
          <c:order val="5"/>
          <c:tx>
            <c:strRef>
              <c:f>КубК!$F$6</c:f>
              <c:strCache>
                <c:ptCount val="1"/>
                <c:pt idx="0">
                  <c:v>Кр5;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КубК!$A$7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КубК!$F$7</c:f>
              <c:numCache>
                <c:formatCode>0.0</c:formatCode>
                <c:ptCount val="1"/>
                <c:pt idx="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56-4BF3-846D-8616E52A9A70}"/>
            </c:ext>
          </c:extLst>
        </c:ser>
        <c:ser>
          <c:idx val="6"/>
          <c:order val="6"/>
          <c:tx>
            <c:strRef>
              <c:f>КубК!$G$6</c:f>
              <c:strCache>
                <c:ptCount val="1"/>
                <c:pt idx="0">
                  <c:v>Кр6;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КубК!$A$7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КубК!$G$7</c:f>
              <c:numCache>
                <c:formatCode>0.0</c:formatCode>
                <c:ptCount val="1"/>
                <c:pt idx="0">
                  <c:v>1.4279999999999999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4-43EB-9686-4017953BD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30844656"/>
        <c:axId val="730845072"/>
      </c:barChart>
      <c:catAx>
        <c:axId val="73084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0845072"/>
        <c:crosses val="autoZero"/>
        <c:auto val="1"/>
        <c:lblAlgn val="ctr"/>
        <c:lblOffset val="100"/>
        <c:noMultiLvlLbl val="0"/>
      </c:catAx>
      <c:valAx>
        <c:axId val="73084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084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[Рейтинги_ПОА.xlsx]КубК2!Сводная таблица7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C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400">
                <a:solidFill>
                  <a:srgbClr val="C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Критерий </a:t>
            </a:r>
            <a:r>
              <a:rPr lang="ru-RU" sz="1400">
                <a:solidFill>
                  <a:srgbClr val="00B05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Кр2</a:t>
            </a:r>
            <a:r>
              <a:rPr lang="ru-RU" sz="1400">
                <a:solidFill>
                  <a:srgbClr val="C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- доля положений профессиональных стандартов, учтенных в составе планируемых результатов освоения образовательной программы в виде профессиональных компетенций</a:t>
            </a:r>
          </a:p>
        </c:rich>
      </c:tx>
      <c:layout>
        <c:manualLayout>
          <c:xMode val="edge"/>
          <c:yMode val="edge"/>
          <c:x val="0.1583088348681212"/>
          <c:y val="1.048950991192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C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spPr>
          <a:solidFill>
            <a:srgbClr val="92D050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rgbClr val="00B05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595040316275921E-2"/>
          <c:y val="0.20412586288608206"/>
          <c:w val="0.93902683471800119"/>
          <c:h val="0.772797215307680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КубК2!$B$10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B05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КубК2!$A$11:$A$34</c:f>
              <c:multiLvlStrCache>
                <c:ptCount val="12"/>
                <c:lvl>
                  <c:pt idx="0">
                    <c:v>Биология и патология крупного и мелкого рогатого скота</c:v>
                  </c:pt>
                  <c:pt idx="1">
                    <c:v>Ветеринария </c:v>
                  </c:pt>
                  <c:pt idx="2">
                    <c:v>Ветеринария</c:v>
                  </c:pt>
                  <c:pt idx="3">
                    <c:v>Ветеринария</c:v>
                  </c:pt>
                  <c:pt idx="4">
                    <c:v>Ветеринария</c:v>
                  </c:pt>
                  <c:pt idx="5">
                    <c:v>Ветеринария</c:v>
                  </c:pt>
                  <c:pt idx="6">
                    <c:v>Ветеринария</c:v>
                  </c:pt>
                  <c:pt idx="7">
                    <c:v>Ветеринарная медицина и экспертиза</c:v>
                  </c:pt>
                  <c:pt idx="8">
                    <c:v>Болезни домашних животных</c:v>
                  </c:pt>
                  <c:pt idx="9">
                    <c:v>Репродукция домашних животных</c:v>
                  </c:pt>
                  <c:pt idx="10">
                    <c:v>Ветеринария</c:v>
                  </c:pt>
                  <c:pt idx="11">
                    <c:v>Диагностика, лечение и профилактика болезней животных</c:v>
                  </c:pt>
                </c:lvl>
                <c:lvl>
                  <c:pt idx="0">
                    <c:v>Алтайский ГАУ</c:v>
                  </c:pt>
                  <c:pt idx="1">
                    <c:v>Белгородский ГАУ</c:v>
                  </c:pt>
                  <c:pt idx="2">
                    <c:v>Волгоградский ГАУ</c:v>
                  </c:pt>
                  <c:pt idx="3">
                    <c:v>Вологодская ГМХА</c:v>
                  </c:pt>
                  <c:pt idx="4">
                    <c:v>Воронежский ГАУ</c:v>
                  </c:pt>
                  <c:pt idx="5">
                    <c:v>Казанская ГАВМ</c:v>
                  </c:pt>
                  <c:pt idx="6">
                    <c:v>Московская ГАВМ</c:v>
                  </c:pt>
                  <c:pt idx="7">
                    <c:v>РОСБИОТЕХ</c:v>
                  </c:pt>
                  <c:pt idx="8">
                    <c:v>Российский ГАУ Калужский филиал </c:v>
                  </c:pt>
                  <c:pt idx="10">
                    <c:v>Санкт-Петербургский ГУВМ</c:v>
                  </c:pt>
                  <c:pt idx="11">
                    <c:v>Южно-Уральский ГАУ</c:v>
                  </c:pt>
                </c:lvl>
              </c:multiLvlStrCache>
            </c:multiLvlStrRef>
          </c:cat>
          <c:val>
            <c:numRef>
              <c:f>КубК2!$B$11:$B$34</c:f>
              <c:numCache>
                <c:formatCode>0.0</c:formatCode>
                <c:ptCount val="12"/>
                <c:pt idx="0">
                  <c:v>1.111</c:v>
                </c:pt>
                <c:pt idx="1">
                  <c:v>1.05545</c:v>
                </c:pt>
                <c:pt idx="2">
                  <c:v>0.92212999999999989</c:v>
                </c:pt>
                <c:pt idx="3">
                  <c:v>0.97879099999999997</c:v>
                </c:pt>
                <c:pt idx="4">
                  <c:v>1.049895</c:v>
                </c:pt>
                <c:pt idx="5">
                  <c:v>1.111</c:v>
                </c:pt>
                <c:pt idx="6">
                  <c:v>0.99990000000000001</c:v>
                </c:pt>
                <c:pt idx="7">
                  <c:v>0.22220000000000001</c:v>
                </c:pt>
                <c:pt idx="8">
                  <c:v>0.75548000000000004</c:v>
                </c:pt>
                <c:pt idx="9">
                  <c:v>0.75548000000000004</c:v>
                </c:pt>
                <c:pt idx="10">
                  <c:v>0.87769000000000008</c:v>
                </c:pt>
                <c:pt idx="11">
                  <c:v>1.111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5-4CA1-87B2-BEB25FAFB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95750048"/>
        <c:axId val="1195754208"/>
      </c:barChart>
      <c:catAx>
        <c:axId val="119575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195754208"/>
        <c:crosses val="autoZero"/>
        <c:auto val="1"/>
        <c:lblAlgn val="ctr"/>
        <c:lblOffset val="100"/>
        <c:noMultiLvlLbl val="0"/>
      </c:catAx>
      <c:valAx>
        <c:axId val="119575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19575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6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3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3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9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2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4586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3.xml><?xml version="1.0" encoding="utf-8"?>
<c:userShapes xmlns:c="http://schemas.openxmlformats.org/drawingml/2006/chart">
  <cdr:relSizeAnchor xmlns:cdr="http://schemas.openxmlformats.org/drawingml/2006/chartDrawing">
    <cdr:from>
      <cdr:x>0.18741</cdr:x>
      <cdr:y>0.09324</cdr:y>
    </cdr:from>
    <cdr:to>
      <cdr:x>0.80501</cdr:x>
      <cdr:y>0.13986</cdr:y>
    </cdr:to>
    <cdr:sp macro="" textlink="КубР!$B$1">
      <cdr:nvSpPr>
        <cdr:cNvPr id="2" name="TextBox 1"/>
        <cdr:cNvSpPr txBox="1"/>
      </cdr:nvSpPr>
      <cdr:spPr>
        <a:xfrm xmlns:a="http://schemas.openxmlformats.org/drawingml/2006/main">
          <a:off x="1742722" y="564444"/>
          <a:ext cx="5743222" cy="282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3A1825F6-5ACC-4A09-9370-1EC11C96CC98}" type="TxLink">
            <a:rPr lang="ru-RU" sz="1100" b="0" i="0" u="none" strike="noStrike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36.05.01 Ветеринария</a:t>
          </a:fld>
          <a:endParaRPr lang="ru-RU" sz="1100">
            <a:solidFill>
              <a:srgbClr val="0070C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0.23598</cdr:x>
      <cdr:y>0.13501</cdr:y>
    </cdr:from>
    <cdr:to>
      <cdr:x>0.7557</cdr:x>
      <cdr:y>0.17813</cdr:y>
    </cdr:to>
    <cdr:sp macro="" textlink="КубР!$B$2">
      <cdr:nvSpPr>
        <cdr:cNvPr id="3" name="TextBox 2"/>
        <cdr:cNvSpPr txBox="1"/>
      </cdr:nvSpPr>
      <cdr:spPr>
        <a:xfrm xmlns:a="http://schemas.openxmlformats.org/drawingml/2006/main">
          <a:off x="2194024" y="816677"/>
          <a:ext cx="4832115" cy="260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B4651EB3-CF32-437E-B5D3-38FAAE89E63D}" type="TxLink">
            <a:rPr lang="ru-RU" sz="1100" b="0" i="0" u="none" strike="noStrike">
              <a:solidFill>
                <a:srgbClr val="00B05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Специалитет</a:t>
          </a:fld>
          <a:endParaRPr lang="ru-RU" sz="1100">
            <a:solidFill>
              <a:srgbClr val="00B05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64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4586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5.xml><?xml version="1.0" encoding="utf-8"?>
<c:userShapes xmlns:c="http://schemas.openxmlformats.org/drawingml/2006/chart">
  <cdr:relSizeAnchor xmlns:cdr="http://schemas.openxmlformats.org/drawingml/2006/chartDrawing">
    <cdr:from>
      <cdr:x>0.22307</cdr:x>
      <cdr:y>0.05245</cdr:y>
    </cdr:from>
    <cdr:to>
      <cdr:x>0.7868</cdr:x>
      <cdr:y>0.09324</cdr:y>
    </cdr:to>
    <cdr:sp macro="" textlink="КубК!$B$3">
      <cdr:nvSpPr>
        <cdr:cNvPr id="2" name="TextBox 1"/>
        <cdr:cNvSpPr txBox="1"/>
      </cdr:nvSpPr>
      <cdr:spPr>
        <a:xfrm xmlns:a="http://schemas.openxmlformats.org/drawingml/2006/main">
          <a:off x="2074333" y="317500"/>
          <a:ext cx="5242277" cy="246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0052A5E1-C411-43FD-BDF1-FAAA8B0DE79E}" type="TxLink">
            <a:rPr lang="ru-RU" sz="1100" b="0" i="0" u="none" strike="noStrike">
              <a:solidFill>
                <a:srgbClr val="C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Южно-Уральский ГАУ</a:t>
          </a:fld>
          <a:endParaRPr lang="ru-RU" sz="1100">
            <a:solidFill>
              <a:srgbClr val="C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0.15554</cdr:x>
      <cdr:y>0.0979</cdr:y>
    </cdr:from>
    <cdr:to>
      <cdr:x>0.83308</cdr:x>
      <cdr:y>0.14219</cdr:y>
    </cdr:to>
    <cdr:sp macro="" textlink="КубК!$B$1">
      <cdr:nvSpPr>
        <cdr:cNvPr id="3" name="TextBox 2"/>
        <cdr:cNvSpPr txBox="1"/>
      </cdr:nvSpPr>
      <cdr:spPr>
        <a:xfrm xmlns:a="http://schemas.openxmlformats.org/drawingml/2006/main">
          <a:off x="1446389" y="592667"/>
          <a:ext cx="6300611" cy="268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0A64EA14-4A78-4B61-9FA7-00D26950A81A}" type="TxLink">
            <a:rPr lang="ru-RU" sz="1100" b="0" i="0" u="none" strike="noStrike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36.05.01 Ветеринария</a:t>
          </a:fld>
          <a:endParaRPr lang="ru-RU" sz="1100">
            <a:solidFill>
              <a:srgbClr val="0070C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0.1912</cdr:x>
      <cdr:y>0.13869</cdr:y>
    </cdr:from>
    <cdr:to>
      <cdr:x>0.80046</cdr:x>
      <cdr:y>0.18298</cdr:y>
    </cdr:to>
    <cdr:sp macro="" textlink="КубК!$B$2">
      <cdr:nvSpPr>
        <cdr:cNvPr id="4" name="TextBox 3"/>
        <cdr:cNvSpPr txBox="1"/>
      </cdr:nvSpPr>
      <cdr:spPr>
        <a:xfrm xmlns:a="http://schemas.openxmlformats.org/drawingml/2006/main">
          <a:off x="1778000" y="839611"/>
          <a:ext cx="5665611" cy="268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A2D4DCD8-544A-4EAD-8CE9-1973B1B87244}" type="TxLink">
            <a:rPr lang="ru-RU" sz="1100" b="0" i="0" u="none" strike="noStrike">
              <a:solidFill>
                <a:srgbClr val="00B05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Специалитет</a:t>
          </a:fld>
          <a:endParaRPr lang="ru-RU" sz="1100">
            <a:solidFill>
              <a:srgbClr val="00B05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66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4586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7.xml><?xml version="1.0" encoding="utf-8"?>
<c:userShapes xmlns:c="http://schemas.openxmlformats.org/drawingml/2006/chart">
  <cdr:relSizeAnchor xmlns:cdr="http://schemas.openxmlformats.org/drawingml/2006/chartDrawing">
    <cdr:from>
      <cdr:x>0.20865</cdr:x>
      <cdr:y>0.11526</cdr:y>
    </cdr:from>
    <cdr:to>
      <cdr:x>0.78452</cdr:x>
      <cdr:y>0.16538</cdr:y>
    </cdr:to>
    <cdr:sp macro="" textlink="КубК2!$B$1">
      <cdr:nvSpPr>
        <cdr:cNvPr id="2" name="TextBox 1"/>
        <cdr:cNvSpPr txBox="1"/>
      </cdr:nvSpPr>
      <cdr:spPr>
        <a:xfrm xmlns:a="http://schemas.openxmlformats.org/drawingml/2006/main">
          <a:off x="1940731" y="696906"/>
          <a:ext cx="5356380" cy="303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1C6AE49D-7CC7-450E-8BCE-7D0260FCAD06}" type="TxLink">
            <a:rPr lang="ru-RU" sz="1100" b="0" i="0" u="none" strike="noStrike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36.05.01 Ветеринария</a:t>
          </a:fld>
          <a:endParaRPr lang="ru-RU" sz="1100">
            <a:solidFill>
              <a:srgbClr val="0070C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0.13343</cdr:x>
      <cdr:y>0.15806</cdr:y>
    </cdr:from>
    <cdr:to>
      <cdr:x>0.86029</cdr:x>
      <cdr:y>0.20351</cdr:y>
    </cdr:to>
    <cdr:sp macro="" textlink="КубК2!$B$2">
      <cdr:nvSpPr>
        <cdr:cNvPr id="3" name="TextBox 2"/>
        <cdr:cNvSpPr txBox="1"/>
      </cdr:nvSpPr>
      <cdr:spPr>
        <a:xfrm xmlns:a="http://schemas.openxmlformats.org/drawingml/2006/main">
          <a:off x="1241104" y="955699"/>
          <a:ext cx="6760794" cy="27480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9D08BD32-F663-4F30-85F6-E05178096CEA}" type="TxLink">
            <a:rPr lang="ru-RU" sz="1100" b="0" i="0" u="none" strike="noStrike">
              <a:solidFill>
                <a:srgbClr val="00B05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Специалитет</a:t>
          </a:fld>
          <a:endParaRPr lang="ru-RU" sz="1100">
            <a:solidFill>
              <a:srgbClr val="00B05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82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82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82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206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84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5152.569660416666" createdVersion="6" refreshedVersion="6" minRefreshableVersion="3" recordCount="159">
  <cacheSource type="worksheet">
    <worksheetSource name="Таблица13"/>
  </cacheSource>
  <cacheFields count="14">
    <cacheField name="№ п/п" numFmtId="0">
      <sharedItems containsSemiMixedTypes="0" containsString="0" containsNumber="1" containsInteger="1" minValue="1" maxValue="159"/>
    </cacheField>
    <cacheField name="ОУ" numFmtId="0">
      <sharedItems count="16">
        <s v="Вологодская ГМХА"/>
        <s v="Южно-Уральский ГАУ"/>
        <s v="Воронежский ГАУ"/>
        <s v="Алтайский ГАУ"/>
        <s v="Российский ГАУ Калужский филиал "/>
        <s v="Московская ГАВМ"/>
        <s v="Рязанский ГАТУ"/>
        <s v="Кузбасская ГСХА"/>
        <s v="ГУЗ"/>
        <s v="Казанская ГАВМ"/>
        <s v="ГАУ Северного Зауралья"/>
        <s v="Волгоградский ГАУ"/>
        <s v="РОСБИОТЕХ"/>
        <s v="Белгородский ГАУ"/>
        <s v="Курская ГСХА"/>
        <s v="Санкт-Петербургский ГУВМ"/>
      </sharedItems>
    </cacheField>
    <cacheField name="Уровень" numFmtId="0">
      <sharedItems count="5">
        <s v="ССЗ"/>
        <s v="Бакалавриат"/>
        <s v="Магистратура"/>
        <s v="Специалитет"/>
        <s v="СПО" u="1"/>
      </sharedItems>
    </cacheField>
    <cacheField name="ОПОП" numFmtId="0">
      <sharedItems count="41">
        <s v="19.02.07 Технология молока и молочных продуктов"/>
        <s v="19.03.03 Продукты питания животного происхождения"/>
        <s v="19.04.03 Продукты питания животного происхождения"/>
        <s v="35.03.05 Садоводство"/>
        <s v="35.03.07 Технология производства и переработки сельскохозяйственной продукции"/>
        <s v="35.04.04 Агрономия"/>
        <s v="35.04.06 Агроинженерия"/>
        <s v="36.03.02 Зоотехния"/>
        <s v="36.04.02 Зоотехния"/>
        <s v="35.02.07 Механизация сельского хозяйства"/>
        <s v="35.03.06 Агроинженерия"/>
        <s v="36.05.01 Ветеринария"/>
        <s v="35.03.03 Агрохимия и агропочвоведение"/>
        <s v="36.03.01 Ветеринарно-санитарная экспертиза"/>
        <s v="35.03.04 Агрономия"/>
        <s v="21.03.02 Землеустройство и кадастры"/>
        <s v="36.04.01 Ветеринарно-санитарная экспертиза"/>
        <s v="35.02.15 Кинология"/>
        <s v="21.04.02 Землеустройство и кадастры"/>
        <s v="19.03.01 Биотехнология"/>
        <s v="19.04.01 Биотехнология"/>
        <s v="19.03.02 Продукты питания из растительного сырья"/>
        <s v="19.04.02 Продукты питания из растительного сырья"/>
        <s v="19.04.05 Высокотехнологичные производства пищевых продуктов функционального и специализированного назначения"/>
        <s v="35.03.02 Технология лесозаготовительных и деревоперерабатывающих производств"/>
        <s v="35.04.03 Агрохимия и агропочвоведение"/>
        <s v="35.04.07 Водные биоресурсы и аквакультура"/>
        <s v="35.02.05 Агрономия "/>
        <s v="36.02.02 Зоотехния "/>
        <s v="35.02.09 Ихтиология и рыбоводство "/>
        <s v="35.02.06 Технология производства и переработки сельскохозяйственной продукции "/>
        <s v="36.02.01 Ветеринария"/>
        <s v="35.02.08 Электрификация и автоматизация сельского хозяйства "/>
        <s v="35.04.05 Садоводство"/>
        <s v="21.02.04 Землеустройство"/>
        <s v="35.02.12 Садово-парковое и ландшафтное строительство"/>
        <s v="20.04.02 Природообустройство и водопользование"/>
        <s v="35.03.01 Лесное дело"/>
        <s v="35.03.08 Водные биоресурсы и аквакультура"/>
        <s v="38.03.02 Менеджмент"/>
        <s v="35.02.16 Эксплуатация и ремонт сельскохозяйственной техники и оборудования"/>
      </sharedItems>
    </cacheField>
    <cacheField name="Профиль" numFmtId="0">
      <sharedItems containsBlank="1" count="108">
        <m/>
        <s v="Технология молока и молочных продуктов"/>
        <s v="Технология и управление качеством молочных продуктов"/>
        <s v="Декоративное садоводство и ландшафтный дизайн"/>
        <s v="Организация предпринимательской деятельности в АПК"/>
        <s v="Инновационные технологии в растениеводстве"/>
        <s v="Технические системы в агробизнесе"/>
        <s v="Технология производства продуктов животноводства"/>
        <s v="Инновационные технологии в животноводстве"/>
        <s v="Электротеплообеспечение муниципальных образований"/>
        <s v="Электрооборудование и электротехнологии"/>
        <s v="Электрооборудование и автоматизация технологических процессов"/>
        <s v="Электроснабжение предприятий"/>
        <s v="Технический сервис в агропромышленном комплексе"/>
        <s v="Технологическое оборудование для хранения и переработки сельскохозяйственной продукции"/>
        <s v="Технология производства, хранения и переработки продукции растениеводства"/>
        <s v="Технология производства, хранения и переработки продукции животноводства и  растениеводства"/>
        <s v="Технологии и средства механизации сельского хозяйства"/>
        <s v="Электротехнологии и электрооборудование в сельском хозяйстве"/>
        <s v="Технический сервис в сельском хозяйств"/>
        <s v="Процессы и оборудование перерабатывающих производств"/>
        <s v="Диагностика, лечение и профилактика болезней животных"/>
        <s v="Защита растений"/>
        <s v="Землеустройство"/>
        <s v="Биология и патология крупного и мелкого рогатого скота"/>
        <s v="Ветеринарно-санитарная экспертиза"/>
        <s v="Механизация и автоматизация технологических процессов в сельскохозяйственном производстве"/>
        <s v="Частная зоотехния, технология производства продукции животноводства"/>
        <s v="Агрономия"/>
        <s v="Луговые ландшафты и газоны"/>
        <s v="Агробизнес"/>
        <s v="Защита растений и фитосанитарный контроль"/>
        <s v="Технология производства продукции скотоводства"/>
        <s v="Кинология"/>
        <s v="Зоотехния"/>
        <s v="Биологическая безопасность_x000a_и контроль качества сырья животного происхождения_x000a_"/>
        <s v="Звероводство и кролиководство"/>
        <s v="Коневодство и конный спорт"/>
        <s v="Кормление и кормопроизводство"/>
        <s v="Генетика, разведение и селекция животных"/>
        <s v="Ресурсосберегающее и экологически безопасное_x000a_ производство в животноводстве_x000a_"/>
        <s v="Ветеринария"/>
        <s v="Частная зоотехния, технология производства продуктов животноводства"/>
        <s v="Технология производства продукции животноводства"/>
        <s v="Кинология (на базе основного общего образования)"/>
        <s v="Кинология (на базе среднего общего образования)"/>
        <s v="Кадастр недвижимости"/>
        <s v="Робототехнические системы в АПК"/>
        <s v="Технология производства, хранения и переработки продукции_x000a_животноводства"/>
        <s v="Разведение, селекция и генетика в молочном скотоводстве"/>
        <s v="Продукты питания животного происхождения"/>
        <s v="Агроэкология"/>
        <s v="Ветеринарная биотехнология"/>
        <s v="Биотехнология лекарственных средств ветеринарного применения"/>
        <s v="Технология кондитерских, сахаристых и шоколадных изделий"/>
        <s v="Биотехнология алкогольных, слабоалкогольных и безалкогольных напитков"/>
        <s v="Технология мяса и мясных продуктов"/>
        <s v="Высокотехнологичные производства мясных и молочных продуктов нового поколения для эффективного здоровьесбережения"/>
        <s v="Технологии продуктов функционального и специализированного назначения"/>
        <s v="Биоинжиниринг и бионанотехнологии"/>
        <s v="Промышленная биотехнология переработки растительного сырья"/>
        <s v="Ветеринарно-санитарная экспертиза сельскохозяйственной и пищевой продукции"/>
        <s v="Государственный надзор в области ветеринарной, фитосанитарной и агробезопасности"/>
        <s v="Ветеринарная медицина и экспертиза"/>
        <s v="Технология хлеба, кондитерских и макаронных изделий"/>
        <s v="Технология деревообработки"/>
        <s v="Технология производства и переработки сельскохозяйственной продукции"/>
        <s v="Инновационные технологии в растениеводстве с использованием космических систем"/>
        <s v="Селекция полевых культур"/>
        <s v="Энергообеспечение сельского хозяйства"/>
        <s v="Водные биоресурсы и аквакультура"/>
        <s v="Агрономия "/>
        <s v="Зоотехния "/>
        <s v="Ихтиология и рыбоводство "/>
        <s v="Технология производства и переработки сельскохозяйственной продукции "/>
        <s v="Электрификация и автоматизация сельского хозяйства "/>
        <s v="Агрохимия и агропочвоведение "/>
        <s v="Продукты питания животного происхождения "/>
        <s v="Агроинженерия "/>
        <s v="Агрохимия и агропочвоведение"/>
        <s v="Агроинженерия  "/>
        <s v="Ветеринария "/>
        <s v="Землеустройство и кадастры "/>
        <s v="Технология продуктов питания из сырья животного происхождения"/>
        <s v="Декоративное садоводство"/>
        <s v="Ветеринарно-санитарная экспертиза и безопасность сырья и пищевых продуктов"/>
        <s v="Продукты питания из растительного сырья"/>
        <s v="Высокотехнологичные производства пищевых продуктов функционального и специализированного назначения"/>
        <s v="Агроинженерия"/>
        <s v="Садоводство"/>
        <s v="Электрификация и автоматизация сельского хозяйства"/>
        <s v="Садово-парковое и ландшафтное строительство"/>
        <s v="Инновационные экологически безопасные агротехнологии"/>
        <s v="Адаптивное земледелие"/>
        <s v="Технология производства продукции растениеводства"/>
        <s v="Рекультивация и охрана земель"/>
        <s v="Лесное хозяйство"/>
        <s v="Декоративное садоводство, газоноведение и флористика"/>
        <s v="Агроном"/>
        <s v="Технология производства, экспертиза и безопасность продукции животноводства"/>
        <s v="Ветеринарный фельдшер"/>
        <s v="Инновационные агробиотехнологии"/>
        <s v="Плодоводство и овощеводство"/>
        <s v="Болезни домашних животных"/>
        <s v="Репродукция домашних животных"/>
        <s v="Управление бизнесом, Производственный менеджмент АПК"/>
        <s v="Эксплуатация и ремонт сельскохозяйственной техники и оборудования"/>
        <s v="Механизация сельского хозяйства" u="1"/>
      </sharedItems>
    </cacheField>
    <cacheField name="Рейтинг_ОПОП" numFmtId="2">
      <sharedItems containsSemiMixedTypes="0" containsString="0" containsNumber="1" minValue="1.796046" maxValue="7.9329999999999998"/>
    </cacheField>
    <cacheField name="Кр1" numFmtId="2">
      <sharedItems containsSemiMixedTypes="0" containsString="0" containsNumber="1" minValue="-1" maxValue="1.778" count="244">
        <n v="0.93799999999999994"/>
        <n v="1.2160000000000002"/>
        <n v="0.79"/>
        <n v="1.4040000000000001"/>
        <n v="1.4636"/>
        <n v="1.3240000000000001"/>
        <n v="1.1992"/>
        <n v="1.0824"/>
        <n v="1.196"/>
        <n v="1.0760000000000001"/>
        <n v="1.15198"/>
        <n v="0.83960000000000012"/>
        <n v="1.3620000000000001"/>
        <n v="0.70369999999999999"/>
        <n v="1.2040000000000002"/>
        <n v="1.1640000000000001"/>
        <n v="1.6400000000000001"/>
        <n v="1.2932000000000001"/>
        <n v="1.1400000000000001"/>
        <n v="0.93564000000000003"/>
        <n v="1.5741999999999998"/>
        <n v="1.0868"/>
        <n v="1.1269"/>
        <n v="1.1609999999999998"/>
        <n v="1.2362"/>
        <n v="1.3160000000000001"/>
        <n v="1.3559999999999999"/>
        <n v="1.2170000000000001"/>
        <n v="1.0546"/>
        <n v="0.92"/>
        <n v="1.7140000000000002"/>
        <n v="1.028"/>
        <n v="1.738"/>
        <n v="1.1280000000000001"/>
        <n v="1.262"/>
        <n v="1.476"/>
        <n v="1.264"/>
        <n v="1.22"/>
        <n v="0.93800000000000006"/>
        <n v="1.1200000000000001"/>
        <n v="1.034"/>
        <n v="0.90199999999999991"/>
        <n v="1.008"/>
        <n v="0.98080000000000001"/>
        <n v="1.048"/>
        <n v="1.4640000000000002"/>
        <n v="1"/>
        <n v="1.36"/>
        <n v="1.286"/>
        <n v="1.2527999999999999"/>
        <n v="1.694"/>
        <n v="1.732"/>
        <n v="0"/>
        <n v="0.99399999999999999"/>
        <n v="0.74039999999999995"/>
        <n v="0.76400000000000001"/>
        <n v="1.1439999999999999"/>
        <n v="0.97"/>
        <n v="0.93199999999999994"/>
        <n v="0.95"/>
        <n v="0.78400000000000003"/>
        <n v="0.82400000000000007"/>
        <n v="0.82220000000000004"/>
        <n v="0.91600000000000015"/>
        <n v="1.0780000000000001"/>
        <n v="0.49000000000000005"/>
        <n v="1.0860000000000001"/>
        <n v="1.01"/>
        <n v="1.6140000000000001"/>
        <n v="0.42"/>
        <n v="0.92600000000000005"/>
        <n v="0.96"/>
        <n v="0.8600000000000001"/>
        <n v="0.89999999999999991"/>
        <n v="0.83199999999999996"/>
        <n v="0.89800000000000002"/>
        <n v="1.1060000000000001"/>
        <n v="1.304"/>
        <n v="0.98399999999999999"/>
        <n v="1.0900000000000001"/>
        <n v="0.79400000000000004"/>
        <n v="1.1120000000000001"/>
        <n v="1.1140000000000001"/>
        <n v="1.1840000000000002"/>
        <n v="1.306"/>
        <n v="1.0920000000000001"/>
        <n v="1.1099999999999999"/>
        <n v="1.3460000000000001"/>
        <n v="1.232"/>
        <n v="1.3360000000000001"/>
        <n v="1.3388000000000002"/>
        <n v="1.4320000000000002"/>
        <n v="1.1359999999999999"/>
        <n v="1.3580000000000001"/>
        <n v="1.3639999999999999"/>
        <n v="1.3540000000000001"/>
        <n v="0.47199999999999998"/>
        <n v="1.4059999999999999"/>
        <n v="1.514"/>
        <n v="1.238"/>
        <n v="1.778"/>
        <n v="1.1000000000000001"/>
        <n v="0.76"/>
        <n v="0.74400000000000011"/>
        <n v="0.52200000000000002"/>
        <n v="0.60600000000000009"/>
        <n v="0.59400000000000008"/>
        <n v="0.41620000000000001"/>
        <n v="0.9870000000000001"/>
        <n v="0.46360000000000001"/>
        <n v="0.4506"/>
        <n v="0.78"/>
        <n v="1.24"/>
        <n v="0.75600000000000001"/>
        <n v="1.2345999999999999"/>
        <n v="0.94"/>
        <n v="0.36599999999999999"/>
        <n v="0.38999999999999996"/>
        <n v="1.2000000000000002"/>
        <n v="0.56000000000000005"/>
        <n v="1.3419999999999999"/>
        <n v="0.41000000000000003"/>
        <n v="1.194"/>
        <n v="-0.21999999999999997" u="1"/>
        <n v="0.31600000000000006" u="1"/>
        <n v="-0.58000000000000007" u="1"/>
        <n v="7.8000000000000069E-2" u="1"/>
        <n v="0.12690000000000001" u="1"/>
        <n v="-0.29630000000000001" u="1"/>
        <n v="-6.800000000000006E-2" u="1"/>
        <n v="0.51400000000000001" u="1"/>
        <n v="-0.40599999999999992" u="1"/>
        <n v="0.28600000000000003" u="1"/>
        <n v="0.30400000000000005" u="1"/>
        <n v="0.47599999999999998" u="1"/>
        <n v="-1.6000000000000014E-2" u="1"/>
        <n v="0.46400000000000019" u="1"/>
        <n v="0.20000000000000018" u="1"/>
        <n v="-0.10199999999999998" u="1"/>
        <n v="-4.0000000000000036E-2" u="1"/>
        <n v="9.2000000000000082E-2" u="1"/>
        <n v="-1" u="1"/>
        <n v="-0.16800000000000004" u="1"/>
        <n v="0.16099999999999981" u="1"/>
        <n v="0.23619999999999997" u="1"/>
        <n v="0.34199999999999986" u="1"/>
        <n v="-0.39399999999999991" u="1"/>
        <n v="-0.23599999999999999" u="1"/>
        <n v="0.1359999999999999" u="1"/>
        <n v="4.8000000000000043E-2" u="1"/>
        <n v="-5.0000000000000044E-2" u="1"/>
        <n v="0.19920000000000004" u="1"/>
        <n v="0.3600000000000001" u="1"/>
        <n v="-0.51" u="1"/>
        <n v="0.1120000000000001" u="1"/>
        <n v="0.6140000000000001" u="1"/>
        <n v="0.35400000000000009" u="1"/>
        <n v="0.10600000000000009" u="1"/>
        <n v="0.26200000000000001" u="1"/>
        <n v="0.33600000000000008" u="1"/>
        <n v="-6.0000000000000053E-2" u="1"/>
        <n v="-0.63400000000000001" u="1"/>
        <n v="0.40400000000000014" u="1"/>
        <n v="0.73799999999999999" u="1"/>
        <n v="-8.3999999999999853E-2" u="1"/>
        <n v="0.21600000000000019" u="1"/>
        <n v="8.6000000000000076E-2" u="1"/>
        <n v="-0.16039999999999988" u="1"/>
        <n v="1.0000000000000009E-2" u="1"/>
        <n v="5.4599999999999982E-2" u="1"/>
        <n v="0.32400000000000007" u="1"/>
        <n v="0.64000000000000012" u="1"/>
        <n v="0.20400000000000018" u="1"/>
        <n v="0.30600000000000005" u="1"/>
        <n v="0.23199999999999998" u="1"/>
        <n v="-0.6100000000000001" u="1"/>
        <n v="0.12000000000000011" u="1"/>
        <n v="0.16400000000000015" u="1"/>
        <n v="0.23799999999999999" u="1"/>
        <n v="0.71400000000000019" u="1"/>
        <n v="0.21999999999999997" u="1"/>
        <n v="0.23459999999999992" u="1"/>
        <n v="0.10000000000000009" u="1"/>
        <n v="0.25279999999999991" u="1"/>
        <n v="0.29320000000000013" u="1"/>
        <n v="0.35599999999999987" u="1"/>
        <n v="-0.20599999999999996" u="1"/>
        <n v="0.3620000000000001" u="1"/>
        <n v="-0.24" u="1"/>
        <n v="0.14000000000000012" u="1"/>
        <n v="0.21700000000000008" u="1"/>
        <n v="8.2400000000000029E-2" u="1"/>
        <n v="-0.53639999999999999" u="1"/>
        <n v="-1.2999999999999901E-2" u="1"/>
        <n v="0.26400000000000001" u="1"/>
        <n v="0.12800000000000011" u="1"/>
        <n v="0.33880000000000021" u="1"/>
        <n v="0.77800000000000002" u="1"/>
        <n v="0.1140000000000001" u="1"/>
        <n v="0.15198" u="1"/>
        <n v="-6.0000000000000053E-3" u="1"/>
        <n v="-0.58379999999999999" u="1"/>
        <n v="-0.5494" u="1"/>
        <n v="-3.0000000000000027E-2" u="1"/>
        <n v="-1.9199999999999995E-2" u="1"/>
        <n v="0.57419999999999982" u="1"/>
        <n v="-0.21599999999999997" u="1"/>
        <n v="0.10999999999999988" u="1"/>
        <n v="-6.1999999999999944E-2" u="1"/>
        <n v="0.40599999999999992" u="1"/>
        <n v="-0.52800000000000002" u="1"/>
        <n v="-0.43999999999999995" u="1"/>
        <n v="-9.8000000000000087E-2" u="1"/>
        <n v="0.19599999999999995" u="1"/>
        <n v="-0.17599999999999993" u="1"/>
        <n v="-7.999999999999996E-2" u="1"/>
        <n v="-0.25599999999999989" u="1"/>
        <n v="-0.20999999999999996" u="1"/>
        <n v="-0.59" u="1"/>
        <n v="0.69399999999999995" u="1"/>
        <n v="-0.24399999999999999" u="1"/>
        <n v="0.14399999999999991" u="1"/>
        <n v="7.6000000000000068E-2" u="1"/>
        <n v="-0.47799999999999998" u="1"/>
        <n v="0.3580000000000001" u="1"/>
        <n v="-0.17779999999999996" u="1"/>
        <n v="-6.4359999999999973E-2" u="1"/>
        <n v="0.18400000000000016" u="1"/>
        <n v="0.73199999999999998" u="1"/>
        <n v="0.36399999999999988" u="1"/>
        <n v="8.0000000000000071E-3" u="1"/>
        <n v="-7.3999999999999955E-2" u="1"/>
        <n v="-6.2000000000000055E-2" u="1"/>
        <n v="2.8000000000000025E-2" u="1"/>
        <n v="-0.25960000000000005" u="1"/>
        <n v="-0.10000000000000009" u="1"/>
        <n v="0.34600000000000009" u="1"/>
        <n v="9.000000000000008E-2" u="1"/>
        <n v="3.400000000000003E-2" u="1"/>
        <n v="8.6799999999999988E-2" u="1"/>
        <n v="0.43200000000000016" u="1"/>
        <n v="0.24" u="1"/>
        <n v="-0.1399999999999999" u="1"/>
        <n v="0.19399999999999995" u="1"/>
      </sharedItems>
    </cacheField>
    <cacheField name="Кр2" numFmtId="2">
      <sharedItems containsSemiMixedTypes="0" containsString="0" containsNumber="1" minValue="-0.85556999999999994" maxValue="1.111" count="142">
        <n v="1.111"/>
        <n v="1.0221200000000001"/>
        <n v="0.99990000000000001"/>
        <n v="0.47772999999999999"/>
        <n v="0.25553000000000003"/>
        <n v="0.34440999999999999"/>
        <n v="0.15554000000000001"/>
        <n v="0.21109"/>
        <n v="0.98879000000000006"/>
        <n v="0.16664999999999999"/>
        <n v="0.23997599999999999"/>
        <n v="0.53327999999999998"/>
        <n v="0.17776"/>
        <n v="0.92212999999999989"/>
        <n v="0.37440700000000005"/>
        <n v="0.14443"/>
        <n v="0.44440000000000002"/>
        <n v="0.66659999999999997"/>
        <n v="0.58105300000000004"/>
        <n v="0.57772000000000001"/>
        <n v="0.39995999999999998"/>
        <n v="0.31108000000000002"/>
        <n v="0.51550400000000007"/>
        <n v="0.22220000000000001"/>
        <n v="0.29663700000000004"/>
        <n v="0.96434799999999998"/>
        <n v="0.68881999999999999"/>
        <n v="0.66882199999999992"/>
        <n v="0.36551900000000004"/>
        <n v="0.30774700000000005"/>
        <n v="0.75436900000000007"/>
        <n v="0.40218199999999998"/>
        <n v="0.27775"/>
        <n v="0.33329999999999999"/>
        <n v="0.41106999999999999"/>
        <n v="0.75548000000000004"/>
        <n v="0.28886000000000001"/>
        <n v="0.39329399999999998"/>
        <n v="1.05545"/>
        <n v="0.85435899999999998"/>
        <n v="0.88880000000000003"/>
        <n v="0.54438999999999993"/>
        <n v="0.56661000000000006"/>
        <n v="0.52883599999999997"/>
        <n v="1.0854470000000001"/>
        <n v="0.59327400000000008"/>
        <n v="1.049895"/>
        <n v="0.66104499999999999"/>
        <n v="0.52105899999999994"/>
        <n v="0.66326699999999994"/>
        <n v="0.37996200000000002"/>
        <n v="0.559944"/>
        <n v="0.56105499999999997"/>
        <n v="0.97879099999999997"/>
        <n v="0.68437599999999998"/>
        <n v="0.53994599999999993"/>
        <n v="0.419958"/>
        <n v="0.73659300000000005"/>
        <n v="0.85102600000000006"/>
        <n v="0.63438099999999997"/>
        <n v="0.69659700000000002"/>
        <n v="0.58994100000000005"/>
        <n v="0.81991799999999992"/>
        <n v="0.27886100000000003"/>
        <n v="0.34774300000000002"/>
        <n v="0.87769000000000008"/>
        <n v="0.67993199999999998"/>
        <n v="0.43884500000000004"/>
        <n v="0.33885499999999996"/>
        <n v="0.77214499999999997"/>
        <n v="0.66771099999999994"/>
        <n v="-0.68891999999999998" u="1"/>
        <n v="-0.43338999999999994" u="1"/>
        <n v="-0.14564100000000002" u="1"/>
        <n v="-0.65225699999999998" u="1"/>
        <n v="-0.72225000000000006" u="1"/>
        <n v="-0.48449599999999993" u="1"/>
        <n v="-0.72113899999999997" u="1"/>
        <n v="-0.82223999999999997" u="1"/>
        <n v="-0.58004199999999995" u="1"/>
        <n v="-0.46672000000000002" u="1"/>
        <n v="-0.18008200000000008" u="1"/>
        <n v="-0.85556999999999994" u="1"/>
        <n v="-2.1209000000000033E-2" u="1"/>
        <n v="-0.78891" u="1"/>
        <n v="-0.12230999999999992" u="1"/>
        <n v="8.5447000000000051E-2" u="1"/>
        <n v="-0.60670599999999997" u="1"/>
        <n v="-0.71113999999999999" u="1"/>
        <n v="2.212000000000014E-2" u="1"/>
        <n v="5.5449999999999999E-2" u="1"/>
        <n v="-0.33895500000000001" u="1"/>
        <n v="-0.74446999999999997" u="1"/>
        <n v="-0.30340299999999998" u="1"/>
        <n v="-0.41005899999999995" u="1"/>
        <n v="0.11099999999999999" u="1"/>
        <n v="-0.77780000000000005" u="1"/>
        <n v="-0.32006800000000002" u="1"/>
        <n v="-0.46005400000000007" u="1"/>
        <n v="-0.40672599999999992" u="1"/>
        <n v="-0.47894100000000006" u="1"/>
        <n v="-0.33673300000000006" u="1"/>
        <n v="-0.60004000000000002" u="1"/>
        <n v="-0.56115499999999996" u="1"/>
        <n v="-0.84445999999999999" u="1"/>
        <n v="-0.63448099999999996" u="1"/>
        <n v="-0.70336299999999996" u="1"/>
        <n v="-7.7870000000000106E-2" u="1"/>
        <n v="-0.59781799999999996" u="1"/>
        <n v="-0.14897399999999994" u="1"/>
        <n v="-0.440056" u="1"/>
        <n v="-0.42227999999999999" u="1"/>
        <n v="-0.66670000000000007" u="1"/>
        <n v="-0.22785500000000003" u="1"/>
        <n v="-0.52227000000000001" u="1"/>
        <n v="-0.24563099999999993" u="1"/>
        <n v="-1.1209999999999942E-2" u="1"/>
        <n v="-0.43894500000000003" u="1"/>
        <n v="-0.66114500000000009" u="1"/>
        <n v="-0.62559299999999995" u="1"/>
        <n v="-0.55559999999999998" u="1"/>
        <n v="-0.26340699999999995" u="1"/>
        <n v="-0.33340000000000003" u="1"/>
        <n v="-0.24451999999999996" u="1"/>
        <n v="-0.31562400000000002" u="1"/>
        <n v="-9.9999999999988987E-5" u="1"/>
        <n v="-0.58892999999999995" u="1"/>
        <n v="-0.45561000000000007" u="1"/>
        <n v="-3.5652000000000017E-2" u="1"/>
        <n v="-0.11119999999999997" u="1"/>
        <n v="-0.83335000000000004" u="1"/>
        <n v="-0.33228900000000006" u="1"/>
        <n v="-0.69225300000000001" u="1"/>
        <n v="-0.41894699999999996" u="1"/>
        <n v="-0.65559000000000001" u="1"/>
        <n v="4.9895000000000023E-2" u="1"/>
        <n v="-0.62003799999999998" u="1"/>
        <n v="-0.47116400000000003" u="1"/>
        <n v="-0.33117800000000008" u="1"/>
        <n v="-0.76002400000000003" u="1"/>
        <n v="-0.36561900000000003" u="1"/>
        <n v="-0.31118000000000001" u="1"/>
      </sharedItems>
    </cacheField>
    <cacheField name="Кр3" numFmtId="2">
      <sharedItems containsSemiMixedTypes="0" containsString="0" containsNumber="1" minValue="-0.84834999999999994" maxValue="1.2110000000000001" count="172">
        <n v="0.90990000000000004"/>
        <n v="1.0609999999999999"/>
        <n v="1.2110000000000001"/>
        <n v="1.11412"/>
        <n v="1.0899000000000001"/>
        <n v="1.07812"/>
        <n v="0.99990000000000001"/>
        <n v="0.49691999999999992"/>
        <n v="0.21132000000000001"/>
        <n v="0.72641"/>
        <n v="0.65854000000000001"/>
        <n v="0.15165000000000001"/>
        <n v="1.04969"/>
        <n v="0.39429000000000003"/>
        <n v="0.2596"/>
        <n v="1.01014"/>
        <n v="0.56550999999999996"/>
        <n v="0.35675000000000001"/>
        <n v="0.98258999999999996"/>
        <n v="0.38998999999999995"/>
        <n v="0.16215000000000002"/>
        <n v="0.47604999999999997"/>
        <n v="0.70483000000000007"/>
        <n v="0.63965000000000005"/>
        <n v="0.193438"/>
        <n v="0.61416999999999999"/>
        <n v="0.43618000000000001"/>
        <n v="0.33575000000000005"/>
        <n v="0.61273699999999998"/>
        <n v="0.2422"/>
        <n v="0.31270000000000003"/>
        <n v="1.071253"/>
        <n v="0.83298700000000003"/>
        <n v="0.66123600000000005"/>
        <n v="0.38195000000000001"/>
        <n v="0.32988499999999998"/>
        <n v="0.82513700000000001"/>
        <n v="0.486653"/>
        <n v="0.30275000000000002"/>
        <n v="0.57096000000000002"/>
        <n v="0.52373000000000003"/>
        <n v="0.36329999999999996"/>
        <n v="0.43628999999999996"/>
        <n v="0.88278999999999996"/>
        <n v="0.32784999999999997"/>
        <n v="0.51992300000000002"/>
        <n v="0.25185999999999997"/>
        <n v="1.1599999999999999"/>
        <n v="0.94533100000000003"/>
        <n v="0.96451500000000001"/>
        <n v="0.59316999999999998"/>
        <n v="0.60139999999999993"/>
        <n v="1.030036"/>
        <n v="1.1866999999999999"/>
        <n v="0.64569999999999994"/>
        <n v="1.030467"/>
        <n v="0.696295"/>
        <n v="0.4844"/>
        <n v="0.63987899999999998"/>
        <n v="0.668937"/>
        <n v="0.35554899999999995"/>
        <n v="0.60320499999999999"/>
        <n v="0.610738"/>
        <n v="1.0646370000000001"/>
        <n v="0.73805000000000009"/>
        <n v="0.587646"/>
        <n v="0.45354999999999995"/>
        <n v="0.81751200000000002"/>
        <n v="0.95865400000000012"/>
        <n v="0.7357499999999999"/>
        <n v="0.64859"/>
        <n v="0.62579299999999993"/>
        <n v="0.92262700000000009"/>
        <n v="0.31788699999999998"/>
        <n v="0.35788299999999995"/>
        <n v="0.38466299999999998"/>
        <n v="0.98343000000000003"/>
        <n v="0.7828679999999999"/>
        <n v="0.54728399999999999"/>
        <n v="0.36373799999999995"/>
        <n v="0.6210500000000001"/>
        <n v="0.85856999999999994"/>
        <n v="0.86890000000000001"/>
        <n v="0.74210899999999991"/>
        <n v="0.69591000000000003"/>
        <n v="0.34340000000000004"/>
        <n v="0.18669999999999987" u="1"/>
        <n v="-0.33876399999999995" u="1"/>
        <n v="-0.65659999999999996" u="1"/>
        <n v="-0.18248799999999998" u="1"/>
        <n v="-0.14143000000000006" u="1"/>
        <n v="-0.69724999999999993" u="1"/>
        <n v="-0.68730000000000002" u="1"/>
        <n v="-0.56381999999999999" u="1"/>
        <n v="-0.45271600000000001" u="1"/>
        <n v="-0.84834999999999994" u="1"/>
        <n v="-0.2642500000000001" u="1"/>
        <n v="7.8119999999999967E-2" u="1"/>
        <n v="-0.74039999999999995" u="1"/>
        <n v="-0.67215000000000003" u="1"/>
        <n v="-4.1345999999999883E-2" u="1"/>
        <n v="-0.63670000000000004" u="1"/>
        <n v="-0.56371000000000004" u="1"/>
        <n v="-0.30408999999999997" u="1"/>
        <n v="-5.4668999999999968E-2" u="1"/>
        <n v="-0.83784999999999998" u="1"/>
        <n v="-0.27359" u="1"/>
        <n v="-0.13109999999999999" u="1"/>
        <n v="4.9690000000000012E-2" u="1"/>
        <n v="-0.63626200000000011" u="1"/>
        <n v="-0.36034999999999995" u="1"/>
        <n v="-0.74814000000000003" u="1"/>
        <n v="-0.48007699999999998" u="1"/>
        <n v="-0.68211299999999997" u="1"/>
        <n v="-0.331063" u="1"/>
        <n v="-0.5464500000000001" u="1"/>
        <n v="1.0140000000000038E-2" u="1"/>
        <n v="-0.66425000000000001" u="1"/>
        <n v="-0.61001000000000005" u="1"/>
        <n v="-0.64445100000000011" u="1"/>
        <n v="-0.29516999999999993" u="1"/>
        <n v="-7.7372999999999914E-2" u="1"/>
        <n v="-0.36012100000000002" u="1"/>
        <n v="-0.39679500000000001" u="1"/>
        <n v="-0.64211700000000005" u="1"/>
        <n v="-0.52395000000000003" u="1"/>
        <n v="-0.51560000000000006" u="1"/>
        <n v="-0.38583000000000001" u="1"/>
        <n v="8.9900000000000091E-2" u="1"/>
        <n v="-0.806562" u="1"/>
        <n v="-0.513347" u="1"/>
        <n v="-0.39860000000000007" u="1"/>
        <n v="0.11412" u="1"/>
        <n v="-0.47626999999999997" u="1"/>
        <n v="-0.35430000000000006" u="1"/>
        <n v="-1.7410000000000037E-2" u="1"/>
        <n v="-0.78868000000000005" u="1"/>
        <n v="-0.37420700000000007" u="1"/>
        <n v="-0.35141" u="1"/>
        <n v="-0.67011500000000002" u="1"/>
        <n v="-0.50308000000000008" u="1"/>
        <n v="-0.412354" u="1"/>
        <n v="0.21100000000000008" u="1"/>
        <n v="-0.64324999999999999" u="1"/>
        <n v="-0.60570999999999997" u="1"/>
        <n v="-0.38726300000000002" u="1"/>
        <n v="-0.25789100000000009" u="1"/>
        <n v="-0.17486299999999999" u="1"/>
        <n v="-0.11721000000000004" u="1"/>
        <n v="3.0035999999999952E-2" u="1"/>
        <n v="6.4637000000000056E-2" u="1"/>
        <n v="-0.303705" u="1"/>
        <n v="3.0467000000000022E-2" u="1"/>
        <n v="-3.5484999999999989E-2" u="1"/>
        <n v="-0.42903999999999998" u="1"/>
        <n v="-9.0099999999999958E-2" u="1"/>
        <n v="-9.9999999999988987E-5" u="1"/>
        <n v="-0.75780000000000003" u="1"/>
        <n v="-0.16701299999999997" u="1"/>
        <n v="-0.389262" u="1"/>
        <n v="-0.34145999999999999" u="1"/>
        <n v="6.0999999999999943E-2" u="1"/>
        <n v="-0.43449000000000004" u="1"/>
        <n v="-0.3789499999999999" u="1"/>
        <n v="-0.26194999999999991" u="1"/>
        <n v="-0.61533700000000002" u="1"/>
        <n v="-0.2171320000000001" u="1"/>
        <n v="7.1253000000000011E-2" u="1"/>
        <n v="-0.61804999999999999" u="1"/>
        <n v="-1.6569999999999974E-2" u="1"/>
        <n v="0.15999999999999992" u="1"/>
        <n v="-0.40683000000000002" u="1"/>
      </sharedItems>
    </cacheField>
    <cacheField name="Кр4" numFmtId="2">
      <sharedItems containsSemiMixedTypes="0" containsString="0" containsNumber="1" minValue="-0.45199999999999996" maxValue="1.2220000000000002" count="274">
        <n v="1.0464"/>
        <n v="0.9396000000000001"/>
        <n v="1.1460000000000001"/>
        <n v="1.0164"/>
        <n v="1.0990000000000002"/>
        <n v="1.0089999999999999"/>
        <n v="1.0486"/>
        <n v="1.042"/>
        <n v="1.044"/>
        <n v="1.028"/>
        <n v="1.08"/>
        <n v="1.0942799999999999"/>
        <n v="1.05"/>
        <n v="1.1428"/>
        <n v="1.0596000000000001"/>
        <n v="1.1249"/>
        <n v="1.0940000000000001"/>
        <n v="1.1400000000000001"/>
        <n v="0.89800000000000013"/>
        <n v="0.90350000000000008"/>
        <n v="0.94705000000000017"/>
        <n v="0.93130000000000002"/>
        <n v="1.0278"/>
        <n v="1.1682500000000002"/>
        <n v="0.9710000000000002"/>
        <n v="1.0725000000000002"/>
        <n v="0.93950000000000011"/>
        <n v="0.90900000000000014"/>
        <n v="0.97700000000000009"/>
        <n v="0.86580000000000013"/>
        <n v="1.034"/>
        <n v="1.135"/>
        <n v="1.0335000000000001"/>
        <n v="1.095"/>
        <n v="1.105"/>
        <n v="1.0820000000000001"/>
        <n v="1.1220000000000001"/>
        <n v="1.153"/>
        <n v="0.95250000000000012"/>
        <n v="1.0925999999999998"/>
        <n v="1.1675"/>
        <n v="1.2220000000000002"/>
        <n v="0.90800000000000014"/>
        <n v="0.91550000000000009"/>
        <n v="0.74500000000000011"/>
        <n v="0.78400000000000003"/>
        <n v="1.0285"/>
        <n v="1.0780000000000001"/>
        <n v="0.79420000000000002"/>
        <n v="0.9880000000000001"/>
        <n v="0.98050000000000015"/>
        <n v="0.95600000000000018"/>
        <n v="1.0503000000000002"/>
        <n v="0.96250000000000013"/>
        <n v="0.98450000000000015"/>
        <n v="0.9255000000000001"/>
        <n v="1.0367"/>
        <n v="0.83940000000000015"/>
        <n v="0.9215000000000001"/>
        <n v="0.8932500000000001"/>
        <n v="1.1040000000000001"/>
        <n v="1.0945000000000003"/>
        <n v="0.92600000000000016"/>
        <n v="0.83100000000000018"/>
        <n v="1.1010000000000002"/>
        <n v="0.64000000000000012"/>
        <n v="0.72640000000000016"/>
        <n v="1.1020000000000001"/>
        <n v="0.94650000000000023"/>
        <n v="0.79600000000000015"/>
        <n v="1"/>
        <n v="0.86450000000000027"/>
        <n v="1.0793999999999999"/>
        <n v="0.94000000000000017"/>
        <n v="0.84950000000000014"/>
        <n v="0.91100000000000014"/>
        <n v="0.87000000000000011"/>
        <n v="0.94400000000000017"/>
        <n v="1.1800000000000002"/>
        <n v="0.94600000000000017"/>
        <n v="0.96850000000000014"/>
        <n v="0.95950000000000002"/>
        <n v="1.0495000000000001"/>
        <n v="0.96000000000000008"/>
        <n v="0.87000000000000022"/>
        <n v="0.93500000000000028"/>
        <n v="0.93300000000000016"/>
        <n v="1.0750000000000002"/>
        <n v="1.1035000000000001"/>
        <n v="0.88700000000000012"/>
        <n v="1.1650000000000003"/>
        <n v="0.8620000000000001"/>
        <n v="0.90400000000000014"/>
        <n v="1.1240000000000003"/>
        <n v="0.93350000000000022"/>
        <n v="1.0467000000000002"/>
        <n v="1.0059500000000001"/>
        <n v="0.99250000000000016"/>
        <n v="1.0285000000000002"/>
        <n v="1.0295000000000001"/>
        <n v="0.81550000000000011"/>
        <n v="0.75760000000000005"/>
        <n v="0.84850000000000014"/>
        <n v="0.76150000000000007"/>
        <n v="0.85900000000000021"/>
        <n v="0.9285000000000001"/>
        <n v="0.93600000000000017"/>
        <n v="0.96800000000000019"/>
        <n v="0.97450000000000014"/>
        <n v="1.0415000000000001"/>
        <n v="1.0770000000000002"/>
        <n v="1.0745000000000002"/>
        <n v="0.82000000000000017"/>
        <n v="0.88350000000000006"/>
        <n v="0.8660000000000001"/>
        <n v="0.80850000000000011"/>
        <n v="0.95340000000000014"/>
        <n v="0.75900000000000012"/>
        <n v="0.86050000000000026"/>
        <n v="0.98300000000000032"/>
        <n v="0.8500000000000002"/>
        <n v="1.1660000000000001"/>
        <n v="0.54800000000000004"/>
        <n v="0.73520000000000008"/>
        <n v="0.95060000000000011"/>
        <n v="1.1248000000000002"/>
        <n v="0.9760000000000002"/>
        <n v="0.55800000000000005"/>
        <n v="0.64800000000000002"/>
        <n v="0.76500000000000012"/>
        <n v="0.73100000000000009"/>
        <n v="0.98750000000000016"/>
        <n v="1.0424"/>
        <n v="1.0705"/>
        <n v="1.0863"/>
        <n v="1.1030000000000002"/>
        <n v="1.1140000000000003"/>
        <n v="0" u="1"/>
        <n v="9.4279999999999919E-2" u="1"/>
        <n v="-4.3999999999999817E-2" u="1"/>
        <n v="2.849999999999997E-2" u="1"/>
        <n v="7.4500000000000233E-2" u="1"/>
        <n v="0.14280000000000004" u="1"/>
        <n v="7.8000000000000069E-2" u="1"/>
        <n v="-0.23849999999999993" u="1"/>
        <n v="-0.10199999999999987" u="1"/>
        <n v="-0.24239999999999995" u="1"/>
        <n v="-2.3999999999999799E-2" u="1"/>
        <n v="2.9500000000000082E-2" u="1"/>
        <n v="0.10400000000000009" u="1"/>
        <n v="-9.5999999999999863E-2" u="1"/>
        <n v="9.4999999999999973E-2" u="1"/>
        <n v="-7.44999999999999E-2" u="1"/>
        <n v="-0.11299999999999988" u="1"/>
        <n v="-0.1067499999999999" u="1"/>
        <n v="0.1010000000000002" u="1"/>
        <n v="-2.8999999999999804E-2" u="1"/>
        <n v="5.9600000000000097E-2" u="1"/>
        <n v="-0.27359999999999984" u="1"/>
        <n v="-6.6999999999999837E-2" u="1"/>
        <n v="0.12490000000000001" u="1"/>
        <n v="-1.5499999999999847E-2" u="1"/>
        <n v="-0.1499999999999998" u="1"/>
        <n v="-0.14099999999999979" u="1"/>
        <n v="-7.1499999999999897E-2" u="1"/>
        <n v="7.0500000000000007E-2" u="1"/>
        <n v="4.6399999999999997E-2" u="1"/>
        <n v="-4.6599999999999864E-2" u="1"/>
        <n v="4.9500000000000099E-2" u="1"/>
        <n v="0.12400000000000033" u="1"/>
        <n v="0.2220000000000002" u="1"/>
        <n v="-6.8699999999999983E-2" u="1"/>
        <n v="-6.3999999999999835E-2" u="1"/>
        <n v="-2.5499999999999856E-2" u="1"/>
        <n v="5.9500000000001219E-3" u="1"/>
        <n v="7.5000000000000178E-2" u="1"/>
        <n v="8.999999999999897E-3" u="1"/>
        <n v="2.7800000000000047E-2" u="1"/>
        <n v="-0.15049999999999986" u="1"/>
        <n v="-0.1379999999999999" u="1"/>
        <n v="-5.349999999999977E-2" u="1"/>
        <n v="4.6700000000000186E-2" u="1"/>
        <n v="-5.2949999999999831E-2" u="1"/>
        <n v="4.2000000000000037E-2" u="1"/>
        <n v="-0.16899999999999982" u="1"/>
        <n v="-0.13549999999999973" u="1"/>
        <n v="-3.1999999999999806E-2" u="1"/>
        <n v="-1.6999999999999682E-2" u="1"/>
        <n v="-4.9399999999999888E-2" u="1"/>
        <n v="0.16749999999999998" u="1"/>
        <n v="-1.19999999999999E-2" u="1"/>
        <n v="3.3500000000000085E-2" u="1"/>
        <n v="7.9399999999999915E-2" u="1"/>
        <n v="8.0000000000000071E-2" u="1"/>
        <n v="-0.35199999999999998" u="1"/>
        <n v="-9.6499999999999919E-2" u="1"/>
        <n v="0.14600000000000013" u="1"/>
        <n v="-0.18449999999999989" u="1"/>
        <n v="-0.13419999999999987" u="1"/>
        <n v="-0.11649999999999994" u="1"/>
        <n v="-9.199999999999986E-2" u="1"/>
        <n v="0.1030000000000002" u="1"/>
        <n v="-1.2499999999999845E-2" u="1"/>
        <n v="9.4000000000000083E-2" u="1"/>
        <n v="-0.25499999999999989" u="1"/>
        <n v="0.14000000000000012" u="1"/>
        <n v="-1.9499999999999851E-2" u="1"/>
        <n v="-7.4999999999998401E-3" u="1"/>
        <n v="-0.45199999999999996" u="1"/>
        <n v="-8.8999999999999857E-2" u="1"/>
        <n v="7.7000000000000179E-2" u="1"/>
        <n v="-0.35999999999999988" u="1"/>
        <n v="4.8599999999999977E-2" u="1"/>
        <n v="0.18000000000000016" u="1"/>
        <n v="-4.7499999999999876E-2" u="1"/>
        <n v="0.10499999999999998" u="1"/>
        <n v="-0.21599999999999997" u="1"/>
        <n v="-0.19149999999999989" u="1"/>
        <n v="-8.4499999999999909E-2" u="1"/>
        <n v="-6.0499999999999887E-2" u="1"/>
        <n v="-0.12999999999999978" u="1"/>
        <n v="7.2500000000000231E-2" u="1"/>
        <n v="-6.0399999999999898E-2" u="1"/>
        <n v="-5.5999999999999828E-2" u="1"/>
        <n v="-3.7499999999999867E-2" u="1"/>
        <n v="-0.13949999999999974" u="1"/>
        <n v="-0.15149999999999986" u="1"/>
        <n v="-7.8499999999999903E-2" u="1"/>
        <n v="9.2599999999999794E-2" u="1"/>
        <n v="0.10200000000000009" u="1"/>
        <n v="0.10350000000000015" u="1"/>
        <n v="0.15300000000000002" u="1"/>
        <n v="-0.12999999999999989" u="1"/>
        <n v="-4.049999999999998E-2" u="1"/>
        <n v="8.6300000000000043E-2" u="1"/>
        <n v="4.1500000000000092E-2" u="1"/>
        <n v="8.2000000000000073E-2" u="1"/>
        <n v="-0.24099999999999988" u="1"/>
        <n v="0.16500000000000026" u="1"/>
        <n v="-0.20399999999999985" u="1"/>
        <n v="-0.16059999999999985" u="1"/>
        <n v="-7.3999999999999844E-2" u="1"/>
        <n v="-3.1499999999999861E-2" u="1"/>
        <n v="0.12200000000000011" u="1"/>
        <n v="5.0000000000000044E-2" u="1"/>
        <n v="0.16825000000000023" u="1"/>
        <n v="-9.0999999999999859E-2" u="1"/>
        <n v="-6.6499999999999782E-2" u="1"/>
        <n v="-6.4999999999999725E-2" u="1"/>
        <n v="0.11400000000000032" u="1"/>
        <n v="-0.26899999999999991" u="1"/>
        <n v="-0.23499999999999988" u="1"/>
        <n v="-5.9999999999999831E-2" u="1"/>
        <n v="0.13500000000000001" u="1"/>
        <n v="-0.17999999999999983" u="1"/>
        <n v="5.0300000000000233E-2" u="1"/>
        <n v="1.639999999999997E-2" u="1"/>
        <n v="2.8000000000000025E-2" u="1"/>
        <n v="3.6699999999999955E-2" u="1"/>
        <n v="4.2399999999999993E-2" u="1"/>
        <n v="4.4000000000000039E-2" u="1"/>
        <n v="9.9000000000000199E-2" u="1"/>
        <n v="-2.2999999999999909E-2" u="1"/>
        <n v="2.8500000000000192E-2" u="1"/>
        <n v="-3.9999999999999925E-2" u="1"/>
        <n v="-0.1339999999999999" u="1"/>
        <n v="3.400000000000003E-2" u="1"/>
        <n v="-0.44199999999999995" u="1"/>
        <n v="-0.26479999999999992" u="1"/>
        <n v="-0.20579999999999998" u="1"/>
        <n v="-5.3999999999999826E-2" u="1"/>
        <n v="9.450000000000025E-2" u="1"/>
        <n v="0.12480000000000024" u="1"/>
        <n v="0.16600000000000015" u="1"/>
      </sharedItems>
    </cacheField>
    <cacheField name="Кр5" numFmtId="2">
      <sharedItems containsSemiMixedTypes="0" containsString="0" containsNumber="1" minValue="-1" maxValue="2.1311" count="179">
        <n v="1.835"/>
        <n v="1.0796000000000001"/>
        <n v="0.90500000000000003"/>
        <n v="0.69616999999999996"/>
        <n v="0.749"/>
        <n v="2"/>
        <n v="0.78500000000000003"/>
        <n v="1.4948000000000001"/>
        <n v="1.76"/>
        <n v="0.62"/>
        <n v="0.98269399999999996"/>
        <n v="0.8"/>
        <n v="1.1000000000000001"/>
        <n v="0.5"/>
        <n v="1.1564000000000001"/>
        <n v="1.9895"/>
        <n v="1.9106000000000001"/>
        <n v="1.01549"/>
        <n v="1.3090999999999999"/>
        <n v="0.67999999999999994"/>
        <n v="1.78382"/>
        <n v="1.2124000000000001"/>
        <n v="0.875"/>
        <n v="0.95450000000000002"/>
        <n v="1.4450000000000001"/>
        <n v="1.415"/>
        <n v="1.1299999999999999"/>
        <n v="1.58"/>
        <n v="1.4355799999999999"/>
        <n v="1.6597999999999997"/>
        <n v="1.7996000000000001"/>
        <n v="1.595"/>
        <n v="0.65"/>
        <n v="1.73"/>
        <n v="1.7911999999999999"/>
        <n v="0.81830000000000003"/>
        <n v="1.0549999999999999"/>
        <n v="0.59989999999999999"/>
        <n v="0.95"/>
        <n v="1.0865"/>
        <n v="1.145"/>
        <n v="1.895"/>
        <n v="0.77"/>
        <n v="0.86630000000000007"/>
        <n v="0.69500000000000006"/>
        <n v="0.625"/>
        <n v="0.86150000000000004"/>
        <n v="0.74470000000000003"/>
        <n v="0.74950000000000006"/>
        <n v="0.8155"/>
        <n v="0"/>
        <n v="0.60499999999999998"/>
        <n v="0.57499999999999996"/>
        <n v="0.59"/>
        <n v="0.51500000000000001"/>
        <n v="1.355"/>
        <n v="0.71"/>
        <n v="1.8049999999999999"/>
        <n v="1.9249999999999998"/>
        <n v="1.94"/>
        <n v="1.85"/>
        <n v="0.77659999999999996"/>
        <n v="0.92"/>
        <n v="1.4203999999999999"/>
        <n v="1.1600000000000001"/>
        <n v="1.1930000000000001"/>
        <n v="1.4570000000000001"/>
        <n v="1.5127999999999999"/>
        <n v="0.83000000000000007"/>
        <n v="1.25"/>
        <n v="0.88969999999999994"/>
        <n v="0.755"/>
        <n v="0.74"/>
        <n v="0.64159999999999995"/>
        <n v="1.3658000000000001"/>
        <n v="1.3325"/>
        <n v="1.4224100000000002"/>
        <n v="1.625"/>
        <n v="1.19"/>
        <n v="0.82099999999999995"/>
        <n v="0.99950000000000006"/>
        <n v="1.3175000000000001"/>
        <n v="0.56659999999999999"/>
        <n v="0.73099999999999998"/>
        <n v="0.63979999999999992"/>
        <n v="1.05284"/>
        <n v="0.59499999999999997"/>
        <n v="0.84499999999999997"/>
        <n v="0.25"/>
        <n v="2.1311"/>
        <n v="1.1128399999999998"/>
        <n v="-0.35" u="1"/>
        <n v="0.44500000000000006" u="1"/>
        <n v="-0.40500000000000003" u="1"/>
        <n v="0.11283999999999983" u="1"/>
        <n v="0.16000000000000014" u="1"/>
        <n v="0.43557999999999986" u="1"/>
        <n v="0.89500000000000002" u="1"/>
        <n v="0.14500000000000002" u="1"/>
        <n v="-0.32000000000000006" u="1"/>
        <n v="0.41500000000000004" u="1"/>
        <n v="-0.125" u="1"/>
        <n v="0.76" u="1"/>
        <n v="-0.375" u="1"/>
        <n v="0.12999999999999989" u="1"/>
        <n v="0.83499999999999996" u="1"/>
        <n v="-1" u="1"/>
        <n v="-0.245" u="1"/>
        <n v="-0.30383000000000004" u="1"/>
        <n v="0.79960000000000009" u="1"/>
        <n v="0.91060000000000008" u="1"/>
        <n v="-5.0000000000000044E-2" u="1"/>
        <n v="1.5490000000000004E-2" u="1"/>
        <n v="-4.5499999999999985E-2" u="1"/>
        <n v="-0.22999999999999998" u="1"/>
        <n v="0.65979999999999972" u="1"/>
        <n v="-1.7306000000000044E-2" u="1"/>
        <n v="0.7911999999999999" u="1"/>
        <n v="-0.13369999999999993" u="1"/>
        <n v="0.35499999999999998" u="1"/>
        <n v="-0.42500000000000004" u="1"/>
        <n v="0.31750000000000012" u="1"/>
        <n v="-0.29000000000000004" u="1"/>
        <n v="-0.21499999999999997" u="1"/>
        <n v="0.42039999999999988" u="1"/>
        <n v="-0.39500000000000002" u="1"/>
        <n v="0.51279999999999992" u="1"/>
        <n v="-0.25529999999999997" u="1"/>
        <n v="0.85000000000000009" u="1"/>
        <n v="-0.26" u="1"/>
        <n v="0.78381999999999996" u="1"/>
        <n v="-0.19999999999999996" u="1"/>
        <n v="5.2839999999999998E-2" u="1"/>
        <n v="0.10000000000000009" u="1"/>
        <n v="0.58000000000000007" u="1"/>
        <n v="-0.5" u="1"/>
        <n v="0.30909999999999993" u="1"/>
        <n v="-0.1845" u="1"/>
        <n v="-9.4999999999999973E-2" u="1"/>
        <n v="-4.9999999999994493E-4" u="1"/>
        <n v="-0.13849999999999996" u="1"/>
        <n v="0.92499999999999982" u="1"/>
        <n v="8.6500000000000021E-2" u="1"/>
        <n v="7.9600000000000115E-2" u="1"/>
        <n v="1" u="1"/>
        <n v="0.73" u="1"/>
        <n v="-0.16999999999999993" u="1"/>
        <n v="0.15640000000000009" u="1"/>
        <n v="0.33250000000000002" u="1"/>
        <n v="0.42241000000000017" u="1"/>
        <n v="0.94" u="1"/>
        <n v="-0.30499999999999994" u="1"/>
        <n v="-0.17900000000000005" u="1"/>
        <n v="-7.999999999999996E-2" u="1"/>
        <n v="0.98950000000000005" u="1"/>
        <n v="0.18999999999999995" u="1"/>
        <n v="0.19300000000000006" u="1"/>
        <n v="0.80499999999999994" u="1"/>
        <n v="-0.41000000000000003" u="1"/>
        <n v="-0.35840000000000005" u="1"/>
        <n v="-0.11030000000000006" u="1"/>
        <n v="-0.75" u="1"/>
        <n v="-0.40010000000000001" u="1"/>
        <n v="-0.36020000000000008" u="1"/>
        <n v="-0.26900000000000002" u="1"/>
        <n v="1.1311" u="1"/>
        <n v="-0.251" u="1"/>
        <n v="-0.38" u="1"/>
        <n v="-0.25049999999999994" u="1"/>
        <n v="0.21240000000000014" u="1"/>
        <n v="0.45700000000000007" u="1"/>
        <n v="-0.15500000000000003" u="1"/>
        <n v="-0.48499999999999999" u="1"/>
        <n v="-0.43340000000000001" u="1"/>
        <n v="5.4999999999999938E-2" u="1"/>
        <n v="0.36580000000000013" u="1"/>
        <n v="-0.22340000000000004" u="1"/>
        <n v="-0.18169999999999997" u="1"/>
        <n v="0.49480000000000013" u="1"/>
      </sharedItems>
    </cacheField>
    <cacheField name="Кр6" numFmtId="2">
      <sharedItems containsSemiMixedTypes="0" containsString="0" containsNumber="1" minValue="-1" maxValue="1.4279999999999999" count="56">
        <n v="1.4279999999999999"/>
        <n v="1.1709599999999998"/>
        <n v="1.071"/>
        <n v="1.1424000000000001"/>
        <n v="0.99959999999999993"/>
        <n v="0.71399999999999997"/>
        <n v="1.08528"/>
        <n v="1.2851999999999999"/>
        <n v="0.42839999999999995"/>
        <n v="0.69972000000000001"/>
        <n v="0.75683999999999996"/>
        <n v="0.67115999999999998"/>
        <n v="1.1852399999999998"/>
        <n v="0.81395999999999991"/>
        <n v="0.32844000000000001"/>
        <n v="1.2280799999999998"/>
        <n v="0.92820000000000003"/>
        <n v="0.57120000000000004"/>
        <n v="0"/>
        <n v="0.14280000000000001"/>
        <n v="0.28560000000000002"/>
        <n v="0.29987999999999998"/>
        <n v="0.35699999999999998"/>
        <n v="0.8567999999999999"/>
        <n v="0.15708"/>
        <n v="0.21419999999999997"/>
        <n v="7.1400000000000005E-2"/>
        <n v="0.24276"/>
        <n v="-4.0000000000006697E-4" u="1"/>
        <n v="-0.71439999999999992" u="1"/>
        <n v="0.14240000000000008" u="1"/>
        <n v="-0.92859999999999998" u="1"/>
        <n v="-0.64300000000000002" u="1"/>
        <n v="-0.85719999999999996" u="1"/>
        <n v="-0.57160000000000011" u="1"/>
        <n v="-0.78580000000000005" u="1"/>
        <n v="-1" u="1"/>
        <n v="0.2851999999999999" u="1"/>
        <n v="0.42799999999999994" u="1"/>
        <n v="-0.67155999999999993" u="1"/>
        <n v="8.5280000000000022E-2" u="1"/>
        <n v="-0.32884000000000002" u="1"/>
        <n v="0.18523999999999985" u="1"/>
        <n v="-0.24316000000000004" u="1"/>
        <n v="7.0999999999999952E-2" u="1"/>
        <n v="-0.84292" u="1"/>
        <n v="-0.1432000000000001" u="1"/>
        <n v="0.22807999999999984" u="1"/>
        <n v="-0.70012000000000008" u="1"/>
        <n v="-0.42879999999999996" u="1"/>
        <n v="-0.28600000000000003" u="1"/>
        <n v="-0.18604000000000009" u="1"/>
        <n v="-7.1799999999999975E-2" u="1"/>
        <n v="0.17095999999999978" u="1"/>
        <n v="-0.30027999999999999" u="1"/>
        <n v="-0.75724000000000002" u="1"/>
      </sharedItems>
    </cacheField>
    <cacheField name="Год_ПОА" numFmtId="0">
      <sharedItems containsSemiMixedTypes="0" containsString="0" containsNumber="1" containsInteger="1" minValue="2019" maxValue="2023" count="5">
        <n v="2019"/>
        <n v="2020"/>
        <n v="2021"/>
        <n v="2022"/>
        <n v="2023"/>
      </sharedItems>
    </cacheField>
    <cacheField name="Срок_ПОА" numFmtId="0">
      <sharedItems containsMixedTypes="1" containsNumber="1" containsInteger="1" minValue="2024" maxValue="20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5152.569660532405" createdVersion="6" refreshedVersion="6" minRefreshableVersion="3" recordCount="159">
  <cacheSource type="worksheet">
    <worksheetSource name="Таблица13"/>
  </cacheSource>
  <cacheFields count="14">
    <cacheField name="№ п/п" numFmtId="0">
      <sharedItems containsSemiMixedTypes="0" containsString="0" containsNumber="1" containsInteger="1" minValue="1" maxValue="159"/>
    </cacheField>
    <cacheField name="ОУ" numFmtId="0">
      <sharedItems count="16">
        <s v="Вологодская ГМХА"/>
        <s v="Южно-Уральский ГАУ"/>
        <s v="Воронежский ГАУ"/>
        <s v="Алтайский ГАУ"/>
        <s v="Российский ГАУ Калужский филиал "/>
        <s v="Московская ГАВМ"/>
        <s v="Рязанский ГАТУ"/>
        <s v="Кузбасская ГСХА"/>
        <s v="ГУЗ"/>
        <s v="Казанская ГАВМ"/>
        <s v="ГАУ Северного Зауралья"/>
        <s v="Волгоградский ГАУ"/>
        <s v="РОСБИОТЕХ"/>
        <s v="Белгородский ГАУ"/>
        <s v="Курская ГСХА"/>
        <s v="Санкт-Петербургский ГУВМ"/>
      </sharedItems>
    </cacheField>
    <cacheField name="Уровень" numFmtId="0">
      <sharedItems count="5">
        <s v="ССЗ"/>
        <s v="Бакалавриат"/>
        <s v="Магистратура"/>
        <s v="Специалитет"/>
        <s v="СПО" u="1"/>
      </sharedItems>
    </cacheField>
    <cacheField name="ОПОП" numFmtId="0">
      <sharedItems count="41">
        <s v="19.02.07 Технология молока и молочных продуктов"/>
        <s v="19.03.03 Продукты питания животного происхождения"/>
        <s v="19.04.03 Продукты питания животного происхождения"/>
        <s v="35.03.05 Садоводство"/>
        <s v="35.03.07 Технология производства и переработки сельскохозяйственной продукции"/>
        <s v="35.04.04 Агрономия"/>
        <s v="35.04.06 Агроинженерия"/>
        <s v="36.03.02 Зоотехния"/>
        <s v="36.04.02 Зоотехния"/>
        <s v="35.02.07 Механизация сельского хозяйства"/>
        <s v="35.03.06 Агроинженерия"/>
        <s v="36.05.01 Ветеринария"/>
        <s v="35.03.03 Агрохимия и агропочвоведение"/>
        <s v="36.03.01 Ветеринарно-санитарная экспертиза"/>
        <s v="35.03.04 Агрономия"/>
        <s v="21.03.02 Землеустройство и кадастры"/>
        <s v="36.04.01 Ветеринарно-санитарная экспертиза"/>
        <s v="35.02.15 Кинология"/>
        <s v="21.04.02 Землеустройство и кадастры"/>
        <s v="19.03.01 Биотехнология"/>
        <s v="19.04.01 Биотехнология"/>
        <s v="19.03.02 Продукты питания из растительного сырья"/>
        <s v="19.04.02 Продукты питания из растительного сырья"/>
        <s v="19.04.05 Высокотехнологичные производства пищевых продуктов функционального и специализированного назначения"/>
        <s v="35.03.02 Технология лесозаготовительных и деревоперерабатывающих производств"/>
        <s v="35.04.03 Агрохимия и агропочвоведение"/>
        <s v="35.04.07 Водные биоресурсы и аквакультура"/>
        <s v="35.02.05 Агрономия "/>
        <s v="36.02.02 Зоотехния "/>
        <s v="35.02.09 Ихтиология и рыбоводство "/>
        <s v="35.02.06 Технология производства и переработки сельскохозяйственной продукции "/>
        <s v="36.02.01 Ветеринария"/>
        <s v="35.02.08 Электрификация и автоматизация сельского хозяйства "/>
        <s v="35.04.05 Садоводство"/>
        <s v="21.02.04 Землеустройство"/>
        <s v="35.02.12 Садово-парковое и ландшафтное строительство"/>
        <s v="20.04.02 Природообустройство и водопользование"/>
        <s v="35.03.01 Лесное дело"/>
        <s v="35.03.08 Водные биоресурсы и аквакультура"/>
        <s v="38.03.02 Менеджмент"/>
        <s v="35.02.16 Эксплуатация и ремонт сельскохозяйственной техники и оборудования"/>
      </sharedItems>
    </cacheField>
    <cacheField name="Профиль" numFmtId="0">
      <sharedItems containsBlank="1" count="108">
        <m/>
        <s v="Технология молока и молочных продуктов"/>
        <s v="Технология и управление качеством молочных продуктов"/>
        <s v="Декоративное садоводство и ландшафтный дизайн"/>
        <s v="Организация предпринимательской деятельности в АПК"/>
        <s v="Инновационные технологии в растениеводстве"/>
        <s v="Технические системы в агробизнесе"/>
        <s v="Технология производства продуктов животноводства"/>
        <s v="Инновационные технологии в животноводстве"/>
        <s v="Электротеплообеспечение муниципальных образований"/>
        <s v="Электрооборудование и электротехнологии"/>
        <s v="Электрооборудование и автоматизация технологических процессов"/>
        <s v="Электроснабжение предприятий"/>
        <s v="Технический сервис в агропромышленном комплексе"/>
        <s v="Технологическое оборудование для хранения и переработки сельскохозяйственной продукции"/>
        <s v="Технология производства, хранения и переработки продукции растениеводства"/>
        <s v="Технология производства, хранения и переработки продукции животноводства и  растениеводства"/>
        <s v="Технологии и средства механизации сельского хозяйства"/>
        <s v="Электротехнологии и электрооборудование в сельском хозяйстве"/>
        <s v="Технический сервис в сельском хозяйств"/>
        <s v="Процессы и оборудование перерабатывающих производств"/>
        <s v="Диагностика, лечение и профилактика болезней животных"/>
        <s v="Защита растений"/>
        <s v="Землеустройство"/>
        <s v="Биология и патология крупного и мелкого рогатого скота"/>
        <s v="Ветеринарно-санитарная экспертиза"/>
        <s v="Механизация и автоматизация технологических процессов в сельскохозяйственном производстве"/>
        <s v="Частная зоотехния, технология производства продукции животноводства"/>
        <s v="Агрономия"/>
        <s v="Луговые ландшафты и газоны"/>
        <s v="Агробизнес"/>
        <s v="Защита растений и фитосанитарный контроль"/>
        <s v="Технология производства продукции скотоводства"/>
        <s v="Кинология"/>
        <s v="Зоотехния"/>
        <s v="Биологическая безопасность_x000a_и контроль качества сырья животного происхождения_x000a_"/>
        <s v="Звероводство и кролиководство"/>
        <s v="Коневодство и конный спорт"/>
        <s v="Кормление и кормопроизводство"/>
        <s v="Генетика, разведение и селекция животных"/>
        <s v="Ресурсосберегающее и экологически безопасное_x000a_ производство в животноводстве_x000a_"/>
        <s v="Ветеринария"/>
        <s v="Частная зоотехния, технология производства продуктов животноводства"/>
        <s v="Технология производства продукции животноводства"/>
        <s v="Кинология (на базе основного общего образования)"/>
        <s v="Кинология (на базе среднего общего образования)"/>
        <s v="Кадастр недвижимости"/>
        <s v="Робототехнические системы в АПК"/>
        <s v="Технология производства, хранения и переработки продукции_x000a_животноводства"/>
        <s v="Разведение, селекция и генетика в молочном скотоводстве"/>
        <s v="Продукты питания животного происхождения"/>
        <s v="Агроэкология"/>
        <s v="Ветеринарная биотехнология"/>
        <s v="Биотехнология лекарственных средств ветеринарного применения"/>
        <s v="Технология кондитерских, сахаристых и шоколадных изделий"/>
        <s v="Биотехнология алкогольных, слабоалкогольных и безалкогольных напитков"/>
        <s v="Технология мяса и мясных продуктов"/>
        <s v="Высокотехнологичные производства мясных и молочных продуктов нового поколения для эффективного здоровьесбережения"/>
        <s v="Технологии продуктов функционального и специализированного назначения"/>
        <s v="Биоинжиниринг и бионанотехнологии"/>
        <s v="Промышленная биотехнология переработки растительного сырья"/>
        <s v="Ветеринарно-санитарная экспертиза сельскохозяйственной и пищевой продукции"/>
        <s v="Государственный надзор в области ветеринарной, фитосанитарной и агробезопасности"/>
        <s v="Ветеринарная медицина и экспертиза"/>
        <s v="Технология хлеба, кондитерских и макаронных изделий"/>
        <s v="Технология деревообработки"/>
        <s v="Технология производства и переработки сельскохозяйственной продукции"/>
        <s v="Инновационные технологии в растениеводстве с использованием космических систем"/>
        <s v="Селекция полевых культур"/>
        <s v="Энергообеспечение сельского хозяйства"/>
        <s v="Водные биоресурсы и аквакультура"/>
        <s v="Агрономия "/>
        <s v="Зоотехния "/>
        <s v="Ихтиология и рыбоводство "/>
        <s v="Технология производства и переработки сельскохозяйственной продукции "/>
        <s v="Электрификация и автоматизация сельского хозяйства "/>
        <s v="Агрохимия и агропочвоведение "/>
        <s v="Продукты питания животного происхождения "/>
        <s v="Агроинженерия "/>
        <s v="Агрохимия и агропочвоведение"/>
        <s v="Агроинженерия  "/>
        <s v="Ветеринария "/>
        <s v="Землеустройство и кадастры "/>
        <s v="Технология продуктов питания из сырья животного происхождения"/>
        <s v="Декоративное садоводство"/>
        <s v="Ветеринарно-санитарная экспертиза и безопасность сырья и пищевых продуктов"/>
        <s v="Продукты питания из растительного сырья"/>
        <s v="Высокотехнологичные производства пищевых продуктов функционального и специализированного назначения"/>
        <s v="Агроинженерия"/>
        <s v="Садоводство"/>
        <s v="Электрификация и автоматизация сельского хозяйства"/>
        <s v="Садово-парковое и ландшафтное строительство"/>
        <s v="Инновационные экологически безопасные агротехнологии"/>
        <s v="Адаптивное земледелие"/>
        <s v="Технология производства продукции растениеводства"/>
        <s v="Рекультивация и охрана земель"/>
        <s v="Лесное хозяйство"/>
        <s v="Декоративное садоводство, газоноведение и флористика"/>
        <s v="Агроном"/>
        <s v="Технология производства, экспертиза и безопасность продукции животноводства"/>
        <s v="Ветеринарный фельдшер"/>
        <s v="Инновационные агробиотехнологии"/>
        <s v="Плодоводство и овощеводство"/>
        <s v="Болезни домашних животных"/>
        <s v="Репродукция домашних животных"/>
        <s v="Управление бизнесом, Производственный менеджмент АПК"/>
        <s v="Эксплуатация и ремонт сельскохозяйственной техники и оборудования"/>
        <s v="Механизация сельского хозяйства" u="1"/>
      </sharedItems>
    </cacheField>
    <cacheField name="Рейтинг_ОПОП" numFmtId="2">
      <sharedItems containsSemiMixedTypes="0" containsString="0" containsNumber="1" minValue="1.796046" maxValue="7.9329999999999998"/>
    </cacheField>
    <cacheField name="Кр1" numFmtId="2">
      <sharedItems containsSemiMixedTypes="0" containsString="0" containsNumber="1" minValue="0" maxValue="1.778"/>
    </cacheField>
    <cacheField name="Кр2" numFmtId="2">
      <sharedItems containsSemiMixedTypes="0" containsString="0" containsNumber="1" minValue="0.14443" maxValue="1.111"/>
    </cacheField>
    <cacheField name="Кр3" numFmtId="2">
      <sharedItems containsSemiMixedTypes="0" containsString="0" containsNumber="1" minValue="0.15165000000000001" maxValue="1.2110000000000001"/>
    </cacheField>
    <cacheField name="Кр4" numFmtId="2">
      <sharedItems containsSemiMixedTypes="0" containsString="0" containsNumber="1" minValue="0.54800000000000004" maxValue="1.2220000000000002"/>
    </cacheField>
    <cacheField name="Кр5" numFmtId="2">
      <sharedItems containsSemiMixedTypes="0" containsString="0" containsNumber="1" minValue="0" maxValue="2.1311"/>
    </cacheField>
    <cacheField name="Кр6" numFmtId="2">
      <sharedItems containsSemiMixedTypes="0" containsString="0" containsNumber="1" minValue="0" maxValue="1.4279999999999999"/>
    </cacheField>
    <cacheField name="Год_ПОА" numFmtId="0">
      <sharedItems containsSemiMixedTypes="0" containsString="0" containsNumber="1" containsInteger="1" minValue="2019" maxValue="2023"/>
    </cacheField>
    <cacheField name="Срок_ПОА" numFmtId="0">
      <sharedItems containsMixedTypes="1" containsNumber="1" containsInteger="1" minValue="2024" maxValue="20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ser" refreshedDate="45152.569660879628" createdVersion="6" refreshedVersion="6" minRefreshableVersion="3" recordCount="159">
  <cacheSource type="worksheet">
    <worksheetSource name="Таблица13"/>
  </cacheSource>
  <cacheFields count="14">
    <cacheField name="№ п/п" numFmtId="0">
      <sharedItems containsSemiMixedTypes="0" containsString="0" containsNumber="1" containsInteger="1" minValue="1" maxValue="159"/>
    </cacheField>
    <cacheField name="ОУ" numFmtId="0">
      <sharedItems count="16">
        <s v="Вологодская ГМХА"/>
        <s v="Южно-Уральский ГАУ"/>
        <s v="Воронежский ГАУ"/>
        <s v="Алтайский ГАУ"/>
        <s v="Российский ГАУ Калужский филиал "/>
        <s v="Московская ГАВМ"/>
        <s v="Рязанский ГАТУ"/>
        <s v="Кузбасская ГСХА"/>
        <s v="ГУЗ"/>
        <s v="Казанская ГАВМ"/>
        <s v="ГАУ Северного Зауралья"/>
        <s v="Волгоградский ГАУ"/>
        <s v="РОСБИОТЕХ"/>
        <s v="Белгородский ГАУ"/>
        <s v="Курская ГСХА"/>
        <s v="Санкт-Петербургский ГУВМ"/>
      </sharedItems>
    </cacheField>
    <cacheField name="Уровень" numFmtId="0">
      <sharedItems count="5">
        <s v="ССЗ"/>
        <s v="Бакалавриат"/>
        <s v="Магистратура"/>
        <s v="Специалитет"/>
        <s v="СПО" u="1"/>
      </sharedItems>
    </cacheField>
    <cacheField name="ОПОП" numFmtId="0">
      <sharedItems count="41">
        <s v="19.02.07 Технология молока и молочных продуктов"/>
        <s v="19.03.03 Продукты питания животного происхождения"/>
        <s v="19.04.03 Продукты питания животного происхождения"/>
        <s v="35.03.05 Садоводство"/>
        <s v="35.03.07 Технология производства и переработки сельскохозяйственной продукции"/>
        <s v="35.04.04 Агрономия"/>
        <s v="35.04.06 Агроинженерия"/>
        <s v="36.03.02 Зоотехния"/>
        <s v="36.04.02 Зоотехния"/>
        <s v="35.02.07 Механизация сельского хозяйства"/>
        <s v="35.03.06 Агроинженерия"/>
        <s v="36.05.01 Ветеринария"/>
        <s v="35.03.03 Агрохимия и агропочвоведение"/>
        <s v="36.03.01 Ветеринарно-санитарная экспертиза"/>
        <s v="35.03.04 Агрономия"/>
        <s v="21.03.02 Землеустройство и кадастры"/>
        <s v="36.04.01 Ветеринарно-санитарная экспертиза"/>
        <s v="35.02.15 Кинология"/>
        <s v="21.04.02 Землеустройство и кадастры"/>
        <s v="19.03.01 Биотехнология"/>
        <s v="19.04.01 Биотехнология"/>
        <s v="19.03.02 Продукты питания из растительного сырья"/>
        <s v="19.04.02 Продукты питания из растительного сырья"/>
        <s v="19.04.05 Высокотехнологичные производства пищевых продуктов функционального и специализированного назначения"/>
        <s v="35.03.02 Технология лесозаготовительных и деревоперерабатывающих производств"/>
        <s v="35.04.03 Агрохимия и агропочвоведение"/>
        <s v="35.04.07 Водные биоресурсы и аквакультура"/>
        <s v="35.02.05 Агрономия "/>
        <s v="36.02.02 Зоотехния "/>
        <s v="35.02.09 Ихтиология и рыбоводство "/>
        <s v="35.02.06 Технология производства и переработки сельскохозяйственной продукции "/>
        <s v="36.02.01 Ветеринария"/>
        <s v="35.02.08 Электрификация и автоматизация сельского хозяйства "/>
        <s v="35.04.05 Садоводство"/>
        <s v="21.02.04 Землеустройство"/>
        <s v="35.02.12 Садово-парковое и ландшафтное строительство"/>
        <s v="20.04.02 Природообустройство и водопользование"/>
        <s v="35.03.01 Лесное дело"/>
        <s v="35.03.08 Водные биоресурсы и аквакультура"/>
        <s v="38.03.02 Менеджмент"/>
        <s v="35.02.16 Эксплуатация и ремонт сельскохозяйственной техники и оборудования"/>
      </sharedItems>
    </cacheField>
    <cacheField name="Профиль" numFmtId="0">
      <sharedItems containsBlank="1" count="108">
        <m/>
        <s v="Технология молока и молочных продуктов"/>
        <s v="Технология и управление качеством молочных продуктов"/>
        <s v="Декоративное садоводство и ландшафтный дизайн"/>
        <s v="Организация предпринимательской деятельности в АПК"/>
        <s v="Инновационные технологии в растениеводстве"/>
        <s v="Технические системы в агробизнесе"/>
        <s v="Технология производства продуктов животноводства"/>
        <s v="Инновационные технологии в животноводстве"/>
        <s v="Электротеплообеспечение муниципальных образований"/>
        <s v="Электрооборудование и электротехнологии"/>
        <s v="Электрооборудование и автоматизация технологических процессов"/>
        <s v="Электроснабжение предприятий"/>
        <s v="Технический сервис в агропромышленном комплексе"/>
        <s v="Технологическое оборудование для хранения и переработки сельскохозяйственной продукции"/>
        <s v="Технология производства, хранения и переработки продукции растениеводства"/>
        <s v="Технология производства, хранения и переработки продукции животноводства и  растениеводства"/>
        <s v="Технологии и средства механизации сельского хозяйства"/>
        <s v="Электротехнологии и электрооборудование в сельском хозяйстве"/>
        <s v="Технический сервис в сельском хозяйств"/>
        <s v="Процессы и оборудование перерабатывающих производств"/>
        <s v="Диагностика, лечение и профилактика болезней животных"/>
        <s v="Защита растений"/>
        <s v="Землеустройство"/>
        <s v="Биология и патология крупного и мелкого рогатого скота"/>
        <s v="Ветеринарно-санитарная экспертиза"/>
        <s v="Механизация и автоматизация технологических процессов в сельскохозяйственном производстве"/>
        <s v="Частная зоотехния, технология производства продукции животноводства"/>
        <s v="Агрономия"/>
        <s v="Луговые ландшафты и газоны"/>
        <s v="Агробизнес"/>
        <s v="Защита растений и фитосанитарный контроль"/>
        <s v="Технология производства продукции скотоводства"/>
        <s v="Кинология"/>
        <s v="Зоотехния"/>
        <s v="Биологическая безопасность_x000a_и контроль качества сырья животного происхождения_x000a_"/>
        <s v="Звероводство и кролиководство"/>
        <s v="Коневодство и конный спорт"/>
        <s v="Кормление и кормопроизводство"/>
        <s v="Генетика, разведение и селекция животных"/>
        <s v="Ресурсосберегающее и экологически безопасное_x000a_ производство в животноводстве_x000a_"/>
        <s v="Ветеринария"/>
        <s v="Частная зоотехния, технология производства продуктов животноводства"/>
        <s v="Технология производства продукции животноводства"/>
        <s v="Кинология (на базе основного общего образования)"/>
        <s v="Кинология (на базе среднего общего образования)"/>
        <s v="Кадастр недвижимости"/>
        <s v="Робототехнические системы в АПК"/>
        <s v="Технология производства, хранения и переработки продукции_x000a_животноводства"/>
        <s v="Разведение, селекция и генетика в молочном скотоводстве"/>
        <s v="Продукты питания животного происхождения"/>
        <s v="Агроэкология"/>
        <s v="Ветеринарная биотехнология"/>
        <s v="Биотехнология лекарственных средств ветеринарного применения"/>
        <s v="Технология кондитерских, сахаристых и шоколадных изделий"/>
        <s v="Биотехнология алкогольных, слабоалкогольных и безалкогольных напитков"/>
        <s v="Технология мяса и мясных продуктов"/>
        <s v="Высокотехнологичные производства мясных и молочных продуктов нового поколения для эффективного здоровьесбережения"/>
        <s v="Технологии продуктов функционального и специализированного назначения"/>
        <s v="Биоинжиниринг и бионанотехнологии"/>
        <s v="Промышленная биотехнология переработки растительного сырья"/>
        <s v="Ветеринарно-санитарная экспертиза сельскохозяйственной и пищевой продукции"/>
        <s v="Государственный надзор в области ветеринарной, фитосанитарной и агробезопасности"/>
        <s v="Ветеринарная медицина и экспертиза"/>
        <s v="Технология хлеба, кондитерских и макаронных изделий"/>
        <s v="Технология деревообработки"/>
        <s v="Технология производства и переработки сельскохозяйственной продукции"/>
        <s v="Инновационные технологии в растениеводстве с использованием космических систем"/>
        <s v="Селекция полевых культур"/>
        <s v="Энергообеспечение сельского хозяйства"/>
        <s v="Водные биоресурсы и аквакультура"/>
        <s v="Агрономия "/>
        <s v="Зоотехния "/>
        <s v="Ихтиология и рыбоводство "/>
        <s v="Технология производства и переработки сельскохозяйственной продукции "/>
        <s v="Электрификация и автоматизация сельского хозяйства "/>
        <s v="Агрохимия и агропочвоведение "/>
        <s v="Продукты питания животного происхождения "/>
        <s v="Агроинженерия "/>
        <s v="Агрохимия и агропочвоведение"/>
        <s v="Агроинженерия  "/>
        <s v="Ветеринария "/>
        <s v="Землеустройство и кадастры "/>
        <s v="Технология продуктов питания из сырья животного происхождения"/>
        <s v="Декоративное садоводство"/>
        <s v="Ветеринарно-санитарная экспертиза и безопасность сырья и пищевых продуктов"/>
        <s v="Продукты питания из растительного сырья"/>
        <s v="Высокотехнологичные производства пищевых продуктов функционального и специализированного назначения"/>
        <s v="Агроинженерия"/>
        <s v="Садоводство"/>
        <s v="Электрификация и автоматизация сельского хозяйства"/>
        <s v="Садово-парковое и ландшафтное строительство"/>
        <s v="Инновационные экологически безопасные агротехнологии"/>
        <s v="Адаптивное земледелие"/>
        <s v="Технология производства продукции растениеводства"/>
        <s v="Рекультивация и охрана земель"/>
        <s v="Лесное хозяйство"/>
        <s v="Декоративное садоводство, газоноведение и флористика"/>
        <s v="Агроном"/>
        <s v="Технология производства, экспертиза и безопасность продукции животноводства"/>
        <s v="Ветеринарный фельдшер"/>
        <s v="Инновационные агробиотехнологии"/>
        <s v="Плодоводство и овощеводство"/>
        <s v="Болезни домашних животных"/>
        <s v="Репродукция домашних животных"/>
        <s v="Управление бизнесом, Производственный менеджмент АПК"/>
        <s v="Эксплуатация и ремонт сельскохозяйственной техники и оборудования"/>
        <s v="Механизация сельского хозяйства" u="1"/>
      </sharedItems>
    </cacheField>
    <cacheField name="Рейтинг_ОПОП" numFmtId="2">
      <sharedItems containsSemiMixedTypes="0" containsString="0" containsNumber="1" minValue="1.796046" maxValue="7.9329999999999998" count="141">
        <n v="7.2683"/>
        <n v="6.42706"/>
        <n v="6.4409999999999998"/>
        <n v="6.3595699999999997"/>
        <n v="6.9116"/>
        <n v="7.9329999999999998"/>
        <n v="6.3472000000000008"/>
        <n v="7.2191999999999998"/>
        <n v="7.3144"/>
        <n v="5.7445000000000004"/>
        <n v="6.6635739999999997"/>
        <n v="5.7543800000000003"/>
        <n v="6.2469000000000001"/>
        <n v="5.7953999999999999"/>
        <n v="6.5833000000000013"/>
        <n v="7.3845800000000006"/>
        <n v="7.8079000000000001"/>
        <n v="6.6119900000000005"/>
        <n v="6.8115000000000014"/>
        <n v="5.7977800000000004"/>
        <n v="7.7694700000000001"/>
        <n v="6.6949000000000005"/>
        <n v="6.4941000000000004"/>
        <n v="6.7481500000000008"/>
        <n v="6.8844000000000012"/>
        <n v="7.3095200000000009"/>
        <n v="6.8004999999999995"/>
        <n v="7.0809999999999995"/>
        <n v="6.8421799999999999"/>
        <n v="6.7408000000000001"/>
        <n v="7.4071999999999996"/>
        <n v="6.9619999999999997"/>
        <n v="7.3658999999999999"/>
        <n v="5.8724000000000007"/>
        <n v="5.8824000000000014"/>
        <n v="5.9308000000000005"/>
        <n v="6.9794000000000009"/>
        <n v="7.2055999999999996"/>
        <n v="6.6217999999999995"/>
        <n v="5.5286499999999998"/>
        <n v="3.6906499999999998"/>
        <n v="6.4137200000000005"/>
        <n v="5.0029200000000005"/>
        <n v="4.9866799999999998"/>
        <n v="6.9339000000000004"/>
        <n v="3.4937399999999998"/>
        <n v="4.8587799999999994"/>
        <n v="5.6260000000000003"/>
        <n v="4.3815400000000002"/>
        <n v="4.3823759999999998"/>
        <n v="6.1447399999999996"/>
        <n v="4.9408300000000001"/>
        <n v="4.1971699999999998"/>
        <n v="6.2085600000000003"/>
        <n v="6.2348569999999999"/>
        <n v="5.3515199999999998"/>
        <n v="3.07403"/>
        <n v="4.5255299999999998"/>
        <n v="5.1857030000000002"/>
        <n v="3.4846979999999999"/>
        <n v="4.8073399999999999"/>
        <n v="4.65754"/>
        <n v="4.458730000000001"/>
        <n v="4.1474409999999997"/>
        <n v="4.2957999999999998"/>
        <n v="4.9896000000000003"/>
        <n v="4.2161370000000007"/>
        <n v="4.3698009999999998"/>
        <n v="4.5432070000000007"/>
        <n v="4.3644379999999998"/>
        <n v="3.2240690000000005"/>
        <n v="3.8806320000000003"/>
        <n v="4.3896060000000006"/>
        <n v="5.891235"/>
        <n v="4.7675999999999998"/>
        <n v="5.07"/>
        <n v="6.1461999999999994"/>
        <n v="5.7310600000000003"/>
        <n v="5.8257999999999992"/>
        <n v="4.8593600000000006"/>
        <n v="6.5944000000000003"/>
        <n v="5.8033700000000001"/>
        <n v="5.9975000000000005"/>
        <n v="5.7975000000000003"/>
        <n v="5.2379100000000003"/>
        <n v="5.9452170000000004"/>
        <n v="5.0220000000000002"/>
        <n v="5.6832000000000003"/>
        <n v="5.9552000000000005"/>
        <n v="5.7403599999999999"/>
        <n v="6.0286"/>
        <n v="7.7136499999999995"/>
        <n v="5.1194899999999999"/>
        <n v="6.3443149999999999"/>
        <n v="4.1186399999999992"/>
        <n v="5.4142100000000006"/>
        <n v="6.6767719999999997"/>
        <n v="6.9848470000000002"/>
        <n v="6.2047239999999997"/>
        <n v="7.2818620000000003"/>
        <n v="6.3346400000000003"/>
        <n v="5.3182999999999998"/>
        <n v="5.1383000000000001"/>
        <n v="5.6689380000000007"/>
        <n v="5.7196039999999995"/>
        <n v="4.0153109999999996"/>
        <n v="3.8274999999999997"/>
        <n v="4.5338000000000003"/>
        <n v="6.7116999999999987"/>
        <n v="5.2306689999999998"/>
        <n v="5.4581400000000002"/>
        <n v="5.8871380000000002"/>
        <n v="4.7965"/>
        <n v="5.8228490000000006"/>
        <n v="5.8236930000000005"/>
        <n v="6.4427380000000012"/>
        <n v="4.8256260000000006"/>
        <n v="3.9372919999999998"/>
        <n v="3.366908"/>
        <n v="3.8490050000000005"/>
        <n v="4.2501800000000003"/>
        <n v="4.5050309999999998"/>
        <n v="3.9906870000000008"/>
        <n v="3.9707340000000007"/>
        <n v="4.2053050000000001"/>
        <n v="3.8692280000000006"/>
        <n v="4.1262829999999999"/>
        <n v="1.796046"/>
        <n v="5.4927199999999994"/>
        <n v="6.0174400000000006"/>
        <n v="3.1045290000000003"/>
        <n v="3.218"/>
        <n v="3.6239929999999996"/>
        <n v="2.8542600000000005"/>
        <n v="5.5801499999999997"/>
        <n v="5.3431450000000007"/>
        <n v="5.6568000000000005"/>
        <n v="3.9083199999999998"/>
        <n v="5.9552689999999995"/>
        <n v="4.0251200000000003"/>
        <n v="4.1898600000000004"/>
      </sharedItems>
    </cacheField>
    <cacheField name="Кр1" numFmtId="2">
      <sharedItems containsSemiMixedTypes="0" containsString="0" containsNumber="1" minValue="-1" maxValue="1.778" count="244">
        <n v="0.93799999999999994"/>
        <n v="1.2160000000000002"/>
        <n v="0.79"/>
        <n v="1.4040000000000001"/>
        <n v="1.4636"/>
        <n v="1.3240000000000001"/>
        <n v="1.1992"/>
        <n v="1.0824"/>
        <n v="1.196"/>
        <n v="1.0760000000000001"/>
        <n v="1.15198"/>
        <n v="0.83960000000000012"/>
        <n v="1.3620000000000001"/>
        <n v="0.70369999999999999"/>
        <n v="1.2040000000000002"/>
        <n v="1.1640000000000001"/>
        <n v="1.6400000000000001"/>
        <n v="1.2932000000000001"/>
        <n v="1.1400000000000001"/>
        <n v="0.93564000000000003"/>
        <n v="1.5741999999999998"/>
        <n v="1.0868"/>
        <n v="1.1269"/>
        <n v="1.1609999999999998"/>
        <n v="1.2362"/>
        <n v="1.3160000000000001"/>
        <n v="1.3559999999999999"/>
        <n v="1.2170000000000001"/>
        <n v="1.0546"/>
        <n v="0.92"/>
        <n v="1.7140000000000002"/>
        <n v="1.028"/>
        <n v="1.738"/>
        <n v="1.1280000000000001"/>
        <n v="1.262"/>
        <n v="1.476"/>
        <n v="1.264"/>
        <n v="1.22"/>
        <n v="0.93800000000000006"/>
        <n v="1.1200000000000001"/>
        <n v="1.034"/>
        <n v="0.90199999999999991"/>
        <n v="1.008"/>
        <n v="0.98080000000000001"/>
        <n v="1.048"/>
        <n v="1.4640000000000002"/>
        <n v="1"/>
        <n v="1.36"/>
        <n v="1.286"/>
        <n v="1.2527999999999999"/>
        <n v="1.694"/>
        <n v="1.732"/>
        <n v="0"/>
        <n v="0.99399999999999999"/>
        <n v="0.74039999999999995"/>
        <n v="0.76400000000000001"/>
        <n v="1.1439999999999999"/>
        <n v="0.97"/>
        <n v="0.93199999999999994"/>
        <n v="0.95"/>
        <n v="0.78400000000000003"/>
        <n v="0.82400000000000007"/>
        <n v="0.82220000000000004"/>
        <n v="0.91600000000000015"/>
        <n v="1.0780000000000001"/>
        <n v="0.49000000000000005"/>
        <n v="1.0860000000000001"/>
        <n v="1.01"/>
        <n v="1.6140000000000001"/>
        <n v="0.42"/>
        <n v="0.92600000000000005"/>
        <n v="0.96"/>
        <n v="0.8600000000000001"/>
        <n v="0.89999999999999991"/>
        <n v="0.83199999999999996"/>
        <n v="0.89800000000000002"/>
        <n v="1.1060000000000001"/>
        <n v="1.304"/>
        <n v="0.98399999999999999"/>
        <n v="1.0900000000000001"/>
        <n v="0.79400000000000004"/>
        <n v="1.1120000000000001"/>
        <n v="1.1140000000000001"/>
        <n v="1.1840000000000002"/>
        <n v="1.306"/>
        <n v="1.0920000000000001"/>
        <n v="1.1099999999999999"/>
        <n v="1.3460000000000001"/>
        <n v="1.232"/>
        <n v="1.3360000000000001"/>
        <n v="1.3388000000000002"/>
        <n v="1.4320000000000002"/>
        <n v="1.1359999999999999"/>
        <n v="1.3580000000000001"/>
        <n v="1.3639999999999999"/>
        <n v="1.3540000000000001"/>
        <n v="0.47199999999999998"/>
        <n v="1.4059999999999999"/>
        <n v="1.514"/>
        <n v="1.238"/>
        <n v="1.778"/>
        <n v="1.1000000000000001"/>
        <n v="0.76"/>
        <n v="0.74400000000000011"/>
        <n v="0.52200000000000002"/>
        <n v="0.60600000000000009"/>
        <n v="0.59400000000000008"/>
        <n v="0.41620000000000001"/>
        <n v="0.9870000000000001"/>
        <n v="0.46360000000000001"/>
        <n v="0.4506"/>
        <n v="0.78"/>
        <n v="1.24"/>
        <n v="0.75600000000000001"/>
        <n v="1.2345999999999999"/>
        <n v="0.94"/>
        <n v="0.36599999999999999"/>
        <n v="0.38999999999999996"/>
        <n v="1.2000000000000002"/>
        <n v="0.56000000000000005"/>
        <n v="1.3419999999999999"/>
        <n v="0.41000000000000003"/>
        <n v="1.194"/>
        <n v="-0.21999999999999997" u="1"/>
        <n v="0.31600000000000006" u="1"/>
        <n v="-0.58000000000000007" u="1"/>
        <n v="7.8000000000000069E-2" u="1"/>
        <n v="0.12690000000000001" u="1"/>
        <n v="-0.29630000000000001" u="1"/>
        <n v="-6.800000000000006E-2" u="1"/>
        <n v="0.51400000000000001" u="1"/>
        <n v="-0.40599999999999992" u="1"/>
        <n v="0.28600000000000003" u="1"/>
        <n v="0.30400000000000005" u="1"/>
        <n v="0.47599999999999998" u="1"/>
        <n v="-1.6000000000000014E-2" u="1"/>
        <n v="0.46400000000000019" u="1"/>
        <n v="0.20000000000000018" u="1"/>
        <n v="-0.10199999999999998" u="1"/>
        <n v="-4.0000000000000036E-2" u="1"/>
        <n v="9.2000000000000082E-2" u="1"/>
        <n v="-1" u="1"/>
        <n v="-0.16800000000000004" u="1"/>
        <n v="0.16099999999999981" u="1"/>
        <n v="0.23619999999999997" u="1"/>
        <n v="0.34199999999999986" u="1"/>
        <n v="-0.39399999999999991" u="1"/>
        <n v="-0.23599999999999999" u="1"/>
        <n v="0.1359999999999999" u="1"/>
        <n v="4.8000000000000043E-2" u="1"/>
        <n v="-5.0000000000000044E-2" u="1"/>
        <n v="0.19920000000000004" u="1"/>
        <n v="0.3600000000000001" u="1"/>
        <n v="-0.51" u="1"/>
        <n v="0.1120000000000001" u="1"/>
        <n v="0.6140000000000001" u="1"/>
        <n v="0.35400000000000009" u="1"/>
        <n v="0.10600000000000009" u="1"/>
        <n v="0.26200000000000001" u="1"/>
        <n v="0.33600000000000008" u="1"/>
        <n v="-6.0000000000000053E-2" u="1"/>
        <n v="-0.63400000000000001" u="1"/>
        <n v="0.40400000000000014" u="1"/>
        <n v="0.73799999999999999" u="1"/>
        <n v="-8.3999999999999853E-2" u="1"/>
        <n v="0.21600000000000019" u="1"/>
        <n v="8.6000000000000076E-2" u="1"/>
        <n v="-0.16039999999999988" u="1"/>
        <n v="1.0000000000000009E-2" u="1"/>
        <n v="5.4599999999999982E-2" u="1"/>
        <n v="0.32400000000000007" u="1"/>
        <n v="0.64000000000000012" u="1"/>
        <n v="0.20400000000000018" u="1"/>
        <n v="0.30600000000000005" u="1"/>
        <n v="0.23199999999999998" u="1"/>
        <n v="-0.6100000000000001" u="1"/>
        <n v="0.12000000000000011" u="1"/>
        <n v="0.16400000000000015" u="1"/>
        <n v="0.23799999999999999" u="1"/>
        <n v="0.71400000000000019" u="1"/>
        <n v="0.21999999999999997" u="1"/>
        <n v="0.23459999999999992" u="1"/>
        <n v="0.10000000000000009" u="1"/>
        <n v="0.25279999999999991" u="1"/>
        <n v="0.29320000000000013" u="1"/>
        <n v="0.35599999999999987" u="1"/>
        <n v="-0.20599999999999996" u="1"/>
        <n v="0.3620000000000001" u="1"/>
        <n v="-0.24" u="1"/>
        <n v="0.14000000000000012" u="1"/>
        <n v="0.21700000000000008" u="1"/>
        <n v="8.2400000000000029E-2" u="1"/>
        <n v="-0.53639999999999999" u="1"/>
        <n v="-1.2999999999999901E-2" u="1"/>
        <n v="0.26400000000000001" u="1"/>
        <n v="0.12800000000000011" u="1"/>
        <n v="0.33880000000000021" u="1"/>
        <n v="0.77800000000000002" u="1"/>
        <n v="0.1140000000000001" u="1"/>
        <n v="0.15198" u="1"/>
        <n v="-6.0000000000000053E-3" u="1"/>
        <n v="-0.58379999999999999" u="1"/>
        <n v="-0.5494" u="1"/>
        <n v="-3.0000000000000027E-2" u="1"/>
        <n v="-1.9199999999999995E-2" u="1"/>
        <n v="0.57419999999999982" u="1"/>
        <n v="-0.21599999999999997" u="1"/>
        <n v="0.10999999999999988" u="1"/>
        <n v="-6.1999999999999944E-2" u="1"/>
        <n v="0.40599999999999992" u="1"/>
        <n v="-0.52800000000000002" u="1"/>
        <n v="-0.43999999999999995" u="1"/>
        <n v="-9.8000000000000087E-2" u="1"/>
        <n v="0.19599999999999995" u="1"/>
        <n v="-0.17599999999999993" u="1"/>
        <n v="-7.999999999999996E-2" u="1"/>
        <n v="-0.25599999999999989" u="1"/>
        <n v="-0.20999999999999996" u="1"/>
        <n v="-0.59" u="1"/>
        <n v="0.69399999999999995" u="1"/>
        <n v="-0.24399999999999999" u="1"/>
        <n v="0.14399999999999991" u="1"/>
        <n v="7.6000000000000068E-2" u="1"/>
        <n v="-0.47799999999999998" u="1"/>
        <n v="0.3580000000000001" u="1"/>
        <n v="-0.17779999999999996" u="1"/>
        <n v="-6.4359999999999973E-2" u="1"/>
        <n v="0.18400000000000016" u="1"/>
        <n v="0.73199999999999998" u="1"/>
        <n v="0.36399999999999988" u="1"/>
        <n v="8.0000000000000071E-3" u="1"/>
        <n v="-7.3999999999999955E-2" u="1"/>
        <n v="-6.2000000000000055E-2" u="1"/>
        <n v="2.8000000000000025E-2" u="1"/>
        <n v="-0.25960000000000005" u="1"/>
        <n v="-0.10000000000000009" u="1"/>
        <n v="0.34600000000000009" u="1"/>
        <n v="9.000000000000008E-2" u="1"/>
        <n v="3.400000000000003E-2" u="1"/>
        <n v="8.6799999999999988E-2" u="1"/>
        <n v="0.43200000000000016" u="1"/>
        <n v="0.24" u="1"/>
        <n v="-0.1399999999999999" u="1"/>
        <n v="0.19399999999999995" u="1"/>
      </sharedItems>
    </cacheField>
    <cacheField name="Кр2" numFmtId="2">
      <sharedItems containsSemiMixedTypes="0" containsString="0" containsNumber="1" minValue="0.14443" maxValue="1.111"/>
    </cacheField>
    <cacheField name="Кр3" numFmtId="2">
      <sharedItems containsSemiMixedTypes="0" containsString="0" containsNumber="1" minValue="-0.84834999999999994" maxValue="1.2110000000000001" count="172">
        <n v="0.90990000000000004"/>
        <n v="1.0609999999999999"/>
        <n v="1.2110000000000001"/>
        <n v="1.11412"/>
        <n v="1.0899000000000001"/>
        <n v="1.07812"/>
        <n v="0.99990000000000001"/>
        <n v="0.49691999999999992"/>
        <n v="0.21132000000000001"/>
        <n v="0.72641"/>
        <n v="0.65854000000000001"/>
        <n v="0.15165000000000001"/>
        <n v="1.04969"/>
        <n v="0.39429000000000003"/>
        <n v="0.2596"/>
        <n v="1.01014"/>
        <n v="0.56550999999999996"/>
        <n v="0.35675000000000001"/>
        <n v="0.98258999999999996"/>
        <n v="0.38998999999999995"/>
        <n v="0.16215000000000002"/>
        <n v="0.47604999999999997"/>
        <n v="0.70483000000000007"/>
        <n v="0.63965000000000005"/>
        <n v="0.193438"/>
        <n v="0.61416999999999999"/>
        <n v="0.43618000000000001"/>
        <n v="0.33575000000000005"/>
        <n v="0.61273699999999998"/>
        <n v="0.2422"/>
        <n v="0.31270000000000003"/>
        <n v="1.071253"/>
        <n v="0.83298700000000003"/>
        <n v="0.66123600000000005"/>
        <n v="0.38195000000000001"/>
        <n v="0.32988499999999998"/>
        <n v="0.82513700000000001"/>
        <n v="0.486653"/>
        <n v="0.30275000000000002"/>
        <n v="0.57096000000000002"/>
        <n v="0.52373000000000003"/>
        <n v="0.36329999999999996"/>
        <n v="0.43628999999999996"/>
        <n v="0.88278999999999996"/>
        <n v="0.32784999999999997"/>
        <n v="0.51992300000000002"/>
        <n v="0.25185999999999997"/>
        <n v="1.1599999999999999"/>
        <n v="0.94533100000000003"/>
        <n v="0.96451500000000001"/>
        <n v="0.59316999999999998"/>
        <n v="0.60139999999999993"/>
        <n v="1.030036"/>
        <n v="1.1866999999999999"/>
        <n v="0.64569999999999994"/>
        <n v="1.030467"/>
        <n v="0.696295"/>
        <n v="0.4844"/>
        <n v="0.63987899999999998"/>
        <n v="0.668937"/>
        <n v="0.35554899999999995"/>
        <n v="0.60320499999999999"/>
        <n v="0.610738"/>
        <n v="1.0646370000000001"/>
        <n v="0.73805000000000009"/>
        <n v="0.587646"/>
        <n v="0.45354999999999995"/>
        <n v="0.81751200000000002"/>
        <n v="0.95865400000000012"/>
        <n v="0.7357499999999999"/>
        <n v="0.64859"/>
        <n v="0.62579299999999993"/>
        <n v="0.92262700000000009"/>
        <n v="0.31788699999999998"/>
        <n v="0.35788299999999995"/>
        <n v="0.38466299999999998"/>
        <n v="0.98343000000000003"/>
        <n v="0.7828679999999999"/>
        <n v="0.54728399999999999"/>
        <n v="0.36373799999999995"/>
        <n v="0.6210500000000001"/>
        <n v="0.85856999999999994"/>
        <n v="0.86890000000000001"/>
        <n v="0.74210899999999991"/>
        <n v="0.69591000000000003"/>
        <n v="0.34340000000000004"/>
        <n v="0.18669999999999987" u="1"/>
        <n v="-0.33876399999999995" u="1"/>
        <n v="-0.65659999999999996" u="1"/>
        <n v="-0.18248799999999998" u="1"/>
        <n v="-0.14143000000000006" u="1"/>
        <n v="-0.69724999999999993" u="1"/>
        <n v="-0.68730000000000002" u="1"/>
        <n v="-0.56381999999999999" u="1"/>
        <n v="-0.45271600000000001" u="1"/>
        <n v="-0.84834999999999994" u="1"/>
        <n v="-0.2642500000000001" u="1"/>
        <n v="7.8119999999999967E-2" u="1"/>
        <n v="-0.74039999999999995" u="1"/>
        <n v="-0.67215000000000003" u="1"/>
        <n v="-4.1345999999999883E-2" u="1"/>
        <n v="-0.63670000000000004" u="1"/>
        <n v="-0.56371000000000004" u="1"/>
        <n v="-0.30408999999999997" u="1"/>
        <n v="-5.4668999999999968E-2" u="1"/>
        <n v="-0.83784999999999998" u="1"/>
        <n v="-0.27359" u="1"/>
        <n v="-0.13109999999999999" u="1"/>
        <n v="4.9690000000000012E-2" u="1"/>
        <n v="-0.63626200000000011" u="1"/>
        <n v="-0.36034999999999995" u="1"/>
        <n v="-0.74814000000000003" u="1"/>
        <n v="-0.48007699999999998" u="1"/>
        <n v="-0.68211299999999997" u="1"/>
        <n v="-0.331063" u="1"/>
        <n v="-0.5464500000000001" u="1"/>
        <n v="1.0140000000000038E-2" u="1"/>
        <n v="-0.66425000000000001" u="1"/>
        <n v="-0.61001000000000005" u="1"/>
        <n v="-0.64445100000000011" u="1"/>
        <n v="-0.29516999999999993" u="1"/>
        <n v="-7.7372999999999914E-2" u="1"/>
        <n v="-0.36012100000000002" u="1"/>
        <n v="-0.39679500000000001" u="1"/>
        <n v="-0.64211700000000005" u="1"/>
        <n v="-0.52395000000000003" u="1"/>
        <n v="-0.51560000000000006" u="1"/>
        <n v="-0.38583000000000001" u="1"/>
        <n v="8.9900000000000091E-2" u="1"/>
        <n v="-0.806562" u="1"/>
        <n v="-0.513347" u="1"/>
        <n v="-0.39860000000000007" u="1"/>
        <n v="0.11412" u="1"/>
        <n v="-0.47626999999999997" u="1"/>
        <n v="-0.35430000000000006" u="1"/>
        <n v="-1.7410000000000037E-2" u="1"/>
        <n v="-0.78868000000000005" u="1"/>
        <n v="-0.37420700000000007" u="1"/>
        <n v="-0.35141" u="1"/>
        <n v="-0.67011500000000002" u="1"/>
        <n v="-0.50308000000000008" u="1"/>
        <n v="-0.412354" u="1"/>
        <n v="0.21100000000000008" u="1"/>
        <n v="-0.64324999999999999" u="1"/>
        <n v="-0.60570999999999997" u="1"/>
        <n v="-0.38726300000000002" u="1"/>
        <n v="-0.25789100000000009" u="1"/>
        <n v="-0.17486299999999999" u="1"/>
        <n v="-0.11721000000000004" u="1"/>
        <n v="3.0035999999999952E-2" u="1"/>
        <n v="6.4637000000000056E-2" u="1"/>
        <n v="-0.303705" u="1"/>
        <n v="3.0467000000000022E-2" u="1"/>
        <n v="-3.5484999999999989E-2" u="1"/>
        <n v="-0.42903999999999998" u="1"/>
        <n v="-9.0099999999999958E-2" u="1"/>
        <n v="-9.9999999999988987E-5" u="1"/>
        <n v="-0.75780000000000003" u="1"/>
        <n v="-0.16701299999999997" u="1"/>
        <n v="-0.389262" u="1"/>
        <n v="-0.34145999999999999" u="1"/>
        <n v="6.0999999999999943E-2" u="1"/>
        <n v="-0.43449000000000004" u="1"/>
        <n v="-0.3789499999999999" u="1"/>
        <n v="-0.26194999999999991" u="1"/>
        <n v="-0.61533700000000002" u="1"/>
        <n v="-0.2171320000000001" u="1"/>
        <n v="7.1253000000000011E-2" u="1"/>
        <n v="-0.61804999999999999" u="1"/>
        <n v="-1.6569999999999974E-2" u="1"/>
        <n v="0.15999999999999992" u="1"/>
        <n v="-0.40683000000000002" u="1"/>
      </sharedItems>
    </cacheField>
    <cacheField name="Кр4" numFmtId="2">
      <sharedItems containsSemiMixedTypes="0" containsString="0" containsNumber="1" minValue="-0.45199999999999996" maxValue="1.2220000000000002" count="274">
        <n v="1.0464"/>
        <n v="0.9396000000000001"/>
        <n v="1.1460000000000001"/>
        <n v="1.0164"/>
        <n v="1.0990000000000002"/>
        <n v="1.0089999999999999"/>
        <n v="1.0486"/>
        <n v="1.042"/>
        <n v="1.044"/>
        <n v="1.028"/>
        <n v="1.08"/>
        <n v="1.0942799999999999"/>
        <n v="1.05"/>
        <n v="1.1428"/>
        <n v="1.0596000000000001"/>
        <n v="1.1249"/>
        <n v="1.0940000000000001"/>
        <n v="1.1400000000000001"/>
        <n v="0.89800000000000013"/>
        <n v="0.90350000000000008"/>
        <n v="0.94705000000000017"/>
        <n v="0.93130000000000002"/>
        <n v="1.0278"/>
        <n v="1.1682500000000002"/>
        <n v="0.9710000000000002"/>
        <n v="1.0725000000000002"/>
        <n v="0.93950000000000011"/>
        <n v="0.90900000000000014"/>
        <n v="0.97700000000000009"/>
        <n v="0.86580000000000013"/>
        <n v="1.034"/>
        <n v="1.135"/>
        <n v="1.0335000000000001"/>
        <n v="1.095"/>
        <n v="1.105"/>
        <n v="1.0820000000000001"/>
        <n v="1.1220000000000001"/>
        <n v="1.153"/>
        <n v="0.95250000000000012"/>
        <n v="1.0925999999999998"/>
        <n v="1.1675"/>
        <n v="1.2220000000000002"/>
        <n v="0.90800000000000014"/>
        <n v="0.91550000000000009"/>
        <n v="0.74500000000000011"/>
        <n v="0.78400000000000003"/>
        <n v="1.0285"/>
        <n v="1.0780000000000001"/>
        <n v="0.79420000000000002"/>
        <n v="0.9880000000000001"/>
        <n v="0.98050000000000015"/>
        <n v="0.95600000000000018"/>
        <n v="1.0503000000000002"/>
        <n v="0.96250000000000013"/>
        <n v="0.98450000000000015"/>
        <n v="0.9255000000000001"/>
        <n v="1.0367"/>
        <n v="0.83940000000000015"/>
        <n v="0.9215000000000001"/>
        <n v="0.8932500000000001"/>
        <n v="1.1040000000000001"/>
        <n v="1.0945000000000003"/>
        <n v="0.92600000000000016"/>
        <n v="0.83100000000000018"/>
        <n v="1.1010000000000002"/>
        <n v="0.64000000000000012"/>
        <n v="0.72640000000000016"/>
        <n v="1.1020000000000001"/>
        <n v="0.94650000000000023"/>
        <n v="0.79600000000000015"/>
        <n v="1"/>
        <n v="0.86450000000000027"/>
        <n v="1.0793999999999999"/>
        <n v="0.94000000000000017"/>
        <n v="0.84950000000000014"/>
        <n v="0.91100000000000014"/>
        <n v="0.87000000000000011"/>
        <n v="0.94400000000000017"/>
        <n v="1.1800000000000002"/>
        <n v="0.94600000000000017"/>
        <n v="0.96850000000000014"/>
        <n v="0.95950000000000002"/>
        <n v="1.0495000000000001"/>
        <n v="0.96000000000000008"/>
        <n v="0.87000000000000022"/>
        <n v="0.93500000000000028"/>
        <n v="0.93300000000000016"/>
        <n v="1.0750000000000002"/>
        <n v="1.1035000000000001"/>
        <n v="0.88700000000000012"/>
        <n v="1.1650000000000003"/>
        <n v="0.8620000000000001"/>
        <n v="0.90400000000000014"/>
        <n v="1.1240000000000003"/>
        <n v="0.93350000000000022"/>
        <n v="1.0467000000000002"/>
        <n v="1.0059500000000001"/>
        <n v="0.99250000000000016"/>
        <n v="1.0285000000000002"/>
        <n v="1.0295000000000001"/>
        <n v="0.81550000000000011"/>
        <n v="0.75760000000000005"/>
        <n v="0.84850000000000014"/>
        <n v="0.76150000000000007"/>
        <n v="0.85900000000000021"/>
        <n v="0.9285000000000001"/>
        <n v="0.93600000000000017"/>
        <n v="0.96800000000000019"/>
        <n v="0.97450000000000014"/>
        <n v="1.0415000000000001"/>
        <n v="1.0770000000000002"/>
        <n v="1.0745000000000002"/>
        <n v="0.82000000000000017"/>
        <n v="0.88350000000000006"/>
        <n v="0.8660000000000001"/>
        <n v="0.80850000000000011"/>
        <n v="0.95340000000000014"/>
        <n v="0.75900000000000012"/>
        <n v="0.86050000000000026"/>
        <n v="0.98300000000000032"/>
        <n v="0.8500000000000002"/>
        <n v="1.1660000000000001"/>
        <n v="0.54800000000000004"/>
        <n v="0.73520000000000008"/>
        <n v="0.95060000000000011"/>
        <n v="1.1248000000000002"/>
        <n v="0.9760000000000002"/>
        <n v="0.55800000000000005"/>
        <n v="0.64800000000000002"/>
        <n v="0.76500000000000012"/>
        <n v="0.73100000000000009"/>
        <n v="0.98750000000000016"/>
        <n v="1.0424"/>
        <n v="1.0705"/>
        <n v="1.0863"/>
        <n v="1.1030000000000002"/>
        <n v="1.1140000000000003"/>
        <n v="0" u="1"/>
        <n v="9.4279999999999919E-2" u="1"/>
        <n v="-4.3999999999999817E-2" u="1"/>
        <n v="2.849999999999997E-2" u="1"/>
        <n v="7.4500000000000233E-2" u="1"/>
        <n v="0.14280000000000004" u="1"/>
        <n v="7.8000000000000069E-2" u="1"/>
        <n v="-0.23849999999999993" u="1"/>
        <n v="-0.10199999999999987" u="1"/>
        <n v="-0.24239999999999995" u="1"/>
        <n v="-2.3999999999999799E-2" u="1"/>
        <n v="2.9500000000000082E-2" u="1"/>
        <n v="0.10400000000000009" u="1"/>
        <n v="-9.5999999999999863E-2" u="1"/>
        <n v="9.4999999999999973E-2" u="1"/>
        <n v="-7.44999999999999E-2" u="1"/>
        <n v="-0.11299999999999988" u="1"/>
        <n v="-0.1067499999999999" u="1"/>
        <n v="0.1010000000000002" u="1"/>
        <n v="-2.8999999999999804E-2" u="1"/>
        <n v="5.9600000000000097E-2" u="1"/>
        <n v="-0.27359999999999984" u="1"/>
        <n v="-6.6999999999999837E-2" u="1"/>
        <n v="0.12490000000000001" u="1"/>
        <n v="-1.5499999999999847E-2" u="1"/>
        <n v="-0.1499999999999998" u="1"/>
        <n v="-0.14099999999999979" u="1"/>
        <n v="-7.1499999999999897E-2" u="1"/>
        <n v="7.0500000000000007E-2" u="1"/>
        <n v="4.6399999999999997E-2" u="1"/>
        <n v="-4.6599999999999864E-2" u="1"/>
        <n v="4.9500000000000099E-2" u="1"/>
        <n v="0.12400000000000033" u="1"/>
        <n v="0.2220000000000002" u="1"/>
        <n v="-6.8699999999999983E-2" u="1"/>
        <n v="-6.3999999999999835E-2" u="1"/>
        <n v="-2.5499999999999856E-2" u="1"/>
        <n v="5.9500000000001219E-3" u="1"/>
        <n v="7.5000000000000178E-2" u="1"/>
        <n v="8.999999999999897E-3" u="1"/>
        <n v="2.7800000000000047E-2" u="1"/>
        <n v="-0.15049999999999986" u="1"/>
        <n v="-0.1379999999999999" u="1"/>
        <n v="-5.349999999999977E-2" u="1"/>
        <n v="4.6700000000000186E-2" u="1"/>
        <n v="-5.2949999999999831E-2" u="1"/>
        <n v="4.2000000000000037E-2" u="1"/>
        <n v="-0.16899999999999982" u="1"/>
        <n v="-0.13549999999999973" u="1"/>
        <n v="-3.1999999999999806E-2" u="1"/>
        <n v="-1.6999999999999682E-2" u="1"/>
        <n v="-4.9399999999999888E-2" u="1"/>
        <n v="0.16749999999999998" u="1"/>
        <n v="-1.19999999999999E-2" u="1"/>
        <n v="3.3500000000000085E-2" u="1"/>
        <n v="7.9399999999999915E-2" u="1"/>
        <n v="8.0000000000000071E-2" u="1"/>
        <n v="-0.35199999999999998" u="1"/>
        <n v="-9.6499999999999919E-2" u="1"/>
        <n v="0.14600000000000013" u="1"/>
        <n v="-0.18449999999999989" u="1"/>
        <n v="-0.13419999999999987" u="1"/>
        <n v="-0.11649999999999994" u="1"/>
        <n v="-9.199999999999986E-2" u="1"/>
        <n v="0.1030000000000002" u="1"/>
        <n v="-1.2499999999999845E-2" u="1"/>
        <n v="9.4000000000000083E-2" u="1"/>
        <n v="-0.25499999999999989" u="1"/>
        <n v="0.14000000000000012" u="1"/>
        <n v="-1.9499999999999851E-2" u="1"/>
        <n v="-7.4999999999998401E-3" u="1"/>
        <n v="-0.45199999999999996" u="1"/>
        <n v="-8.8999999999999857E-2" u="1"/>
        <n v="7.7000000000000179E-2" u="1"/>
        <n v="-0.35999999999999988" u="1"/>
        <n v="4.8599999999999977E-2" u="1"/>
        <n v="0.18000000000000016" u="1"/>
        <n v="-4.7499999999999876E-2" u="1"/>
        <n v="0.10499999999999998" u="1"/>
        <n v="-0.21599999999999997" u="1"/>
        <n v="-0.19149999999999989" u="1"/>
        <n v="-8.4499999999999909E-2" u="1"/>
        <n v="-6.0499999999999887E-2" u="1"/>
        <n v="-0.12999999999999978" u="1"/>
        <n v="7.2500000000000231E-2" u="1"/>
        <n v="-6.0399999999999898E-2" u="1"/>
        <n v="-5.5999999999999828E-2" u="1"/>
        <n v="-3.7499999999999867E-2" u="1"/>
        <n v="-0.13949999999999974" u="1"/>
        <n v="-0.15149999999999986" u="1"/>
        <n v="-7.8499999999999903E-2" u="1"/>
        <n v="9.2599999999999794E-2" u="1"/>
        <n v="0.10200000000000009" u="1"/>
        <n v="0.10350000000000015" u="1"/>
        <n v="0.15300000000000002" u="1"/>
        <n v="-0.12999999999999989" u="1"/>
        <n v="-4.049999999999998E-2" u="1"/>
        <n v="8.6300000000000043E-2" u="1"/>
        <n v="4.1500000000000092E-2" u="1"/>
        <n v="8.2000000000000073E-2" u="1"/>
        <n v="-0.24099999999999988" u="1"/>
        <n v="0.16500000000000026" u="1"/>
        <n v="-0.20399999999999985" u="1"/>
        <n v="-0.16059999999999985" u="1"/>
        <n v="-7.3999999999999844E-2" u="1"/>
        <n v="-3.1499999999999861E-2" u="1"/>
        <n v="0.12200000000000011" u="1"/>
        <n v="5.0000000000000044E-2" u="1"/>
        <n v="0.16825000000000023" u="1"/>
        <n v="-9.0999999999999859E-2" u="1"/>
        <n v="-6.6499999999999782E-2" u="1"/>
        <n v="-6.4999999999999725E-2" u="1"/>
        <n v="0.11400000000000032" u="1"/>
        <n v="-0.26899999999999991" u="1"/>
        <n v="-0.23499999999999988" u="1"/>
        <n v="-5.9999999999999831E-2" u="1"/>
        <n v="0.13500000000000001" u="1"/>
        <n v="-0.17999999999999983" u="1"/>
        <n v="5.0300000000000233E-2" u="1"/>
        <n v="1.639999999999997E-2" u="1"/>
        <n v="2.8000000000000025E-2" u="1"/>
        <n v="3.6699999999999955E-2" u="1"/>
        <n v="4.2399999999999993E-2" u="1"/>
        <n v="4.4000000000000039E-2" u="1"/>
        <n v="9.9000000000000199E-2" u="1"/>
        <n v="-2.2999999999999909E-2" u="1"/>
        <n v="2.8500000000000192E-2" u="1"/>
        <n v="-3.9999999999999925E-2" u="1"/>
        <n v="-0.1339999999999999" u="1"/>
        <n v="3.400000000000003E-2" u="1"/>
        <n v="-0.44199999999999995" u="1"/>
        <n v="-0.26479999999999992" u="1"/>
        <n v="-0.20579999999999998" u="1"/>
        <n v="-5.3999999999999826E-2" u="1"/>
        <n v="9.450000000000025E-2" u="1"/>
        <n v="0.12480000000000024" u="1"/>
        <n v="0.16600000000000015" u="1"/>
      </sharedItems>
    </cacheField>
    <cacheField name="Кр5" numFmtId="2">
      <sharedItems containsSemiMixedTypes="0" containsString="0" containsNumber="1" minValue="-1" maxValue="2.1311" count="179">
        <n v="1.835"/>
        <n v="1.0796000000000001"/>
        <n v="0.90500000000000003"/>
        <n v="0.69616999999999996"/>
        <n v="0.749"/>
        <n v="2"/>
        <n v="0.78500000000000003"/>
        <n v="1.4948000000000001"/>
        <n v="1.76"/>
        <n v="0.62"/>
        <n v="0.98269399999999996"/>
        <n v="0.8"/>
        <n v="1.1000000000000001"/>
        <n v="0.5"/>
        <n v="1.1564000000000001"/>
        <n v="1.9895"/>
        <n v="1.9106000000000001"/>
        <n v="1.01549"/>
        <n v="1.3090999999999999"/>
        <n v="0.67999999999999994"/>
        <n v="1.78382"/>
        <n v="1.2124000000000001"/>
        <n v="0.875"/>
        <n v="0.95450000000000002"/>
        <n v="1.4450000000000001"/>
        <n v="1.415"/>
        <n v="1.1299999999999999"/>
        <n v="1.58"/>
        <n v="1.4355799999999999"/>
        <n v="1.6597999999999997"/>
        <n v="1.7996000000000001"/>
        <n v="1.595"/>
        <n v="0.65"/>
        <n v="1.73"/>
        <n v="1.7911999999999999"/>
        <n v="0.81830000000000003"/>
        <n v="1.0549999999999999"/>
        <n v="0.59989999999999999"/>
        <n v="0.95"/>
        <n v="1.0865"/>
        <n v="1.145"/>
        <n v="1.895"/>
        <n v="0.77"/>
        <n v="0.86630000000000007"/>
        <n v="0.69500000000000006"/>
        <n v="0.625"/>
        <n v="0.86150000000000004"/>
        <n v="0.74470000000000003"/>
        <n v="0.74950000000000006"/>
        <n v="0.8155"/>
        <n v="0"/>
        <n v="0.60499999999999998"/>
        <n v="0.57499999999999996"/>
        <n v="0.59"/>
        <n v="0.51500000000000001"/>
        <n v="1.355"/>
        <n v="0.71"/>
        <n v="1.8049999999999999"/>
        <n v="1.9249999999999998"/>
        <n v="1.94"/>
        <n v="1.85"/>
        <n v="0.77659999999999996"/>
        <n v="0.92"/>
        <n v="1.4203999999999999"/>
        <n v="1.1600000000000001"/>
        <n v="1.1930000000000001"/>
        <n v="1.4570000000000001"/>
        <n v="1.5127999999999999"/>
        <n v="0.83000000000000007"/>
        <n v="1.25"/>
        <n v="0.88969999999999994"/>
        <n v="0.755"/>
        <n v="0.74"/>
        <n v="0.64159999999999995"/>
        <n v="1.3658000000000001"/>
        <n v="1.3325"/>
        <n v="1.4224100000000002"/>
        <n v="1.625"/>
        <n v="1.19"/>
        <n v="0.82099999999999995"/>
        <n v="0.99950000000000006"/>
        <n v="1.3175000000000001"/>
        <n v="0.56659999999999999"/>
        <n v="0.73099999999999998"/>
        <n v="0.63979999999999992"/>
        <n v="1.05284"/>
        <n v="0.59499999999999997"/>
        <n v="0.84499999999999997"/>
        <n v="0.25"/>
        <n v="2.1311"/>
        <n v="1.1128399999999998"/>
        <n v="-0.35" u="1"/>
        <n v="0.44500000000000006" u="1"/>
        <n v="-0.40500000000000003" u="1"/>
        <n v="0.11283999999999983" u="1"/>
        <n v="0.16000000000000014" u="1"/>
        <n v="0.43557999999999986" u="1"/>
        <n v="0.89500000000000002" u="1"/>
        <n v="0.14500000000000002" u="1"/>
        <n v="-0.32000000000000006" u="1"/>
        <n v="0.41500000000000004" u="1"/>
        <n v="-0.125" u="1"/>
        <n v="0.76" u="1"/>
        <n v="-0.375" u="1"/>
        <n v="0.12999999999999989" u="1"/>
        <n v="0.83499999999999996" u="1"/>
        <n v="-1" u="1"/>
        <n v="-0.245" u="1"/>
        <n v="-0.30383000000000004" u="1"/>
        <n v="0.79960000000000009" u="1"/>
        <n v="0.91060000000000008" u="1"/>
        <n v="-5.0000000000000044E-2" u="1"/>
        <n v="1.5490000000000004E-2" u="1"/>
        <n v="-4.5499999999999985E-2" u="1"/>
        <n v="-0.22999999999999998" u="1"/>
        <n v="0.65979999999999972" u="1"/>
        <n v="-1.7306000000000044E-2" u="1"/>
        <n v="0.7911999999999999" u="1"/>
        <n v="-0.13369999999999993" u="1"/>
        <n v="0.35499999999999998" u="1"/>
        <n v="-0.42500000000000004" u="1"/>
        <n v="0.31750000000000012" u="1"/>
        <n v="-0.29000000000000004" u="1"/>
        <n v="-0.21499999999999997" u="1"/>
        <n v="0.42039999999999988" u="1"/>
        <n v="-0.39500000000000002" u="1"/>
        <n v="0.51279999999999992" u="1"/>
        <n v="-0.25529999999999997" u="1"/>
        <n v="0.85000000000000009" u="1"/>
        <n v="-0.26" u="1"/>
        <n v="0.78381999999999996" u="1"/>
        <n v="-0.19999999999999996" u="1"/>
        <n v="5.2839999999999998E-2" u="1"/>
        <n v="0.10000000000000009" u="1"/>
        <n v="0.58000000000000007" u="1"/>
        <n v="-0.5" u="1"/>
        <n v="0.30909999999999993" u="1"/>
        <n v="-0.1845" u="1"/>
        <n v="-9.4999999999999973E-2" u="1"/>
        <n v="-4.9999999999994493E-4" u="1"/>
        <n v="-0.13849999999999996" u="1"/>
        <n v="0.92499999999999982" u="1"/>
        <n v="8.6500000000000021E-2" u="1"/>
        <n v="7.9600000000000115E-2" u="1"/>
        <n v="1" u="1"/>
        <n v="0.73" u="1"/>
        <n v="-0.16999999999999993" u="1"/>
        <n v="0.15640000000000009" u="1"/>
        <n v="0.33250000000000002" u="1"/>
        <n v="0.42241000000000017" u="1"/>
        <n v="0.94" u="1"/>
        <n v="-0.30499999999999994" u="1"/>
        <n v="-0.17900000000000005" u="1"/>
        <n v="-7.999999999999996E-2" u="1"/>
        <n v="0.98950000000000005" u="1"/>
        <n v="0.18999999999999995" u="1"/>
        <n v="0.19300000000000006" u="1"/>
        <n v="0.80499999999999994" u="1"/>
        <n v="-0.41000000000000003" u="1"/>
        <n v="-0.35840000000000005" u="1"/>
        <n v="-0.11030000000000006" u="1"/>
        <n v="-0.75" u="1"/>
        <n v="-0.40010000000000001" u="1"/>
        <n v="-0.36020000000000008" u="1"/>
        <n v="-0.26900000000000002" u="1"/>
        <n v="1.1311" u="1"/>
        <n v="-0.251" u="1"/>
        <n v="-0.38" u="1"/>
        <n v="-0.25049999999999994" u="1"/>
        <n v="0.21240000000000014" u="1"/>
        <n v="0.45700000000000007" u="1"/>
        <n v="-0.15500000000000003" u="1"/>
        <n v="-0.48499999999999999" u="1"/>
        <n v="-0.43340000000000001" u="1"/>
        <n v="5.4999999999999938E-2" u="1"/>
        <n v="0.36580000000000013" u="1"/>
        <n v="-0.22340000000000004" u="1"/>
        <n v="-0.18169999999999997" u="1"/>
        <n v="0.49480000000000013" u="1"/>
      </sharedItems>
    </cacheField>
    <cacheField name="Кр6" numFmtId="2">
      <sharedItems containsSemiMixedTypes="0" containsString="0" containsNumber="1" minValue="-1" maxValue="1.4279999999999999" count="56">
        <n v="1.4279999999999999"/>
        <n v="1.1709599999999998"/>
        <n v="1.071"/>
        <n v="1.1424000000000001"/>
        <n v="0.99959999999999993"/>
        <n v="0.71399999999999997"/>
        <n v="1.08528"/>
        <n v="1.2851999999999999"/>
        <n v="0.42839999999999995"/>
        <n v="0.69972000000000001"/>
        <n v="0.75683999999999996"/>
        <n v="0.67115999999999998"/>
        <n v="1.1852399999999998"/>
        <n v="0.81395999999999991"/>
        <n v="0.32844000000000001"/>
        <n v="1.2280799999999998"/>
        <n v="0.92820000000000003"/>
        <n v="0.57120000000000004"/>
        <n v="0"/>
        <n v="0.14280000000000001"/>
        <n v="0.28560000000000002"/>
        <n v="0.29987999999999998"/>
        <n v="0.35699999999999998"/>
        <n v="0.8567999999999999"/>
        <n v="0.15708"/>
        <n v="0.21419999999999997"/>
        <n v="7.1400000000000005E-2"/>
        <n v="0.24276"/>
        <n v="-4.0000000000006697E-4" u="1"/>
        <n v="-0.71439999999999992" u="1"/>
        <n v="0.14240000000000008" u="1"/>
        <n v="-0.92859999999999998" u="1"/>
        <n v="-0.64300000000000002" u="1"/>
        <n v="-0.85719999999999996" u="1"/>
        <n v="-0.57160000000000011" u="1"/>
        <n v="-0.78580000000000005" u="1"/>
        <n v="-1" u="1"/>
        <n v="0.2851999999999999" u="1"/>
        <n v="0.42799999999999994" u="1"/>
        <n v="-0.67155999999999993" u="1"/>
        <n v="8.5280000000000022E-2" u="1"/>
        <n v="-0.32884000000000002" u="1"/>
        <n v="0.18523999999999985" u="1"/>
        <n v="-0.24316000000000004" u="1"/>
        <n v="7.0999999999999952E-2" u="1"/>
        <n v="-0.84292" u="1"/>
        <n v="-0.1432000000000001" u="1"/>
        <n v="0.22807999999999984" u="1"/>
        <n v="-0.70012000000000008" u="1"/>
        <n v="-0.42879999999999996" u="1"/>
        <n v="-0.28600000000000003" u="1"/>
        <n v="-0.18604000000000009" u="1"/>
        <n v="-7.1799999999999975E-2" u="1"/>
        <n v="0.17095999999999978" u="1"/>
        <n v="-0.30027999999999999" u="1"/>
        <n v="-0.75724000000000002" u="1"/>
      </sharedItems>
    </cacheField>
    <cacheField name="Год_ПОА" numFmtId="0">
      <sharedItems containsSemiMixedTypes="0" containsString="0" containsNumber="1" containsInteger="1" minValue="2019" maxValue="2023"/>
    </cacheField>
    <cacheField name="Срок_ПОА" numFmtId="0">
      <sharedItems containsMixedTypes="1" containsNumber="1" containsInteger="1" minValue="2024" maxValue="20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">
  <r>
    <n v="1"/>
    <x v="0"/>
    <x v="0"/>
    <x v="0"/>
    <x v="0"/>
    <n v="7.2683"/>
    <x v="0"/>
    <x v="0"/>
    <x v="0"/>
    <x v="0"/>
    <x v="0"/>
    <x v="0"/>
    <x v="0"/>
    <n v="2024"/>
  </r>
  <r>
    <n v="2"/>
    <x v="0"/>
    <x v="1"/>
    <x v="1"/>
    <x v="1"/>
    <n v="6.42706"/>
    <x v="1"/>
    <x v="0"/>
    <x v="0"/>
    <x v="1"/>
    <x v="1"/>
    <x v="1"/>
    <x v="0"/>
    <n v="2024"/>
  </r>
  <r>
    <n v="3"/>
    <x v="0"/>
    <x v="2"/>
    <x v="2"/>
    <x v="2"/>
    <n v="6.4409999999999998"/>
    <x v="2"/>
    <x v="0"/>
    <x v="1"/>
    <x v="2"/>
    <x v="2"/>
    <x v="0"/>
    <x v="0"/>
    <n v="2024"/>
  </r>
  <r>
    <n v="4"/>
    <x v="0"/>
    <x v="1"/>
    <x v="3"/>
    <x v="3"/>
    <n v="6.3595699999999997"/>
    <x v="3"/>
    <x v="0"/>
    <x v="1"/>
    <x v="3"/>
    <x v="3"/>
    <x v="2"/>
    <x v="0"/>
    <n v="2024"/>
  </r>
  <r>
    <n v="5"/>
    <x v="0"/>
    <x v="1"/>
    <x v="4"/>
    <x v="4"/>
    <n v="6.9116"/>
    <x v="4"/>
    <x v="0"/>
    <x v="1"/>
    <x v="4"/>
    <x v="4"/>
    <x v="0"/>
    <x v="0"/>
    <n v="2024"/>
  </r>
  <r>
    <n v="6"/>
    <x v="0"/>
    <x v="2"/>
    <x v="5"/>
    <x v="5"/>
    <n v="7.9329999999999998"/>
    <x v="5"/>
    <x v="0"/>
    <x v="1"/>
    <x v="5"/>
    <x v="5"/>
    <x v="0"/>
    <x v="0"/>
    <n v="2024"/>
  </r>
  <r>
    <n v="7"/>
    <x v="0"/>
    <x v="2"/>
    <x v="6"/>
    <x v="6"/>
    <n v="6.3472000000000008"/>
    <x v="6"/>
    <x v="0"/>
    <x v="1"/>
    <x v="6"/>
    <x v="6"/>
    <x v="3"/>
    <x v="0"/>
    <n v="2024"/>
  </r>
  <r>
    <n v="8"/>
    <x v="0"/>
    <x v="1"/>
    <x v="7"/>
    <x v="7"/>
    <n v="7.2191999999999998"/>
    <x v="7"/>
    <x v="0"/>
    <x v="1"/>
    <x v="7"/>
    <x v="7"/>
    <x v="0"/>
    <x v="0"/>
    <n v="2024"/>
  </r>
  <r>
    <n v="9"/>
    <x v="0"/>
    <x v="2"/>
    <x v="8"/>
    <x v="8"/>
    <n v="7.3144"/>
    <x v="8"/>
    <x v="0"/>
    <x v="1"/>
    <x v="8"/>
    <x v="8"/>
    <x v="3"/>
    <x v="0"/>
    <n v="2024"/>
  </r>
  <r>
    <n v="10"/>
    <x v="1"/>
    <x v="0"/>
    <x v="9"/>
    <x v="0"/>
    <n v="5.7445000000000004"/>
    <x v="9"/>
    <x v="0"/>
    <x v="0"/>
    <x v="9"/>
    <x v="9"/>
    <x v="4"/>
    <x v="0"/>
    <n v="2024"/>
  </r>
  <r>
    <n v="11"/>
    <x v="1"/>
    <x v="1"/>
    <x v="10"/>
    <x v="9"/>
    <n v="6.6635739999999997"/>
    <x v="10"/>
    <x v="0"/>
    <x v="0"/>
    <x v="10"/>
    <x v="10"/>
    <x v="0"/>
    <x v="0"/>
    <n v="2024"/>
  </r>
  <r>
    <n v="12"/>
    <x v="1"/>
    <x v="1"/>
    <x v="10"/>
    <x v="6"/>
    <n v="6.6635739999999997"/>
    <x v="10"/>
    <x v="0"/>
    <x v="0"/>
    <x v="10"/>
    <x v="10"/>
    <x v="0"/>
    <x v="0"/>
    <n v="2024"/>
  </r>
  <r>
    <n v="13"/>
    <x v="1"/>
    <x v="1"/>
    <x v="10"/>
    <x v="10"/>
    <n v="6.6635739999999997"/>
    <x v="10"/>
    <x v="0"/>
    <x v="0"/>
    <x v="10"/>
    <x v="10"/>
    <x v="0"/>
    <x v="0"/>
    <n v="2024"/>
  </r>
  <r>
    <n v="14"/>
    <x v="1"/>
    <x v="1"/>
    <x v="10"/>
    <x v="11"/>
    <n v="6.6635739999999997"/>
    <x v="10"/>
    <x v="0"/>
    <x v="0"/>
    <x v="10"/>
    <x v="10"/>
    <x v="0"/>
    <x v="0"/>
    <n v="2024"/>
  </r>
  <r>
    <n v="15"/>
    <x v="1"/>
    <x v="1"/>
    <x v="10"/>
    <x v="12"/>
    <n v="6.6635739999999997"/>
    <x v="10"/>
    <x v="0"/>
    <x v="0"/>
    <x v="10"/>
    <x v="10"/>
    <x v="0"/>
    <x v="0"/>
    <n v="2024"/>
  </r>
  <r>
    <n v="16"/>
    <x v="1"/>
    <x v="1"/>
    <x v="10"/>
    <x v="13"/>
    <n v="6.6635739999999997"/>
    <x v="10"/>
    <x v="0"/>
    <x v="0"/>
    <x v="10"/>
    <x v="10"/>
    <x v="0"/>
    <x v="0"/>
    <n v="2024"/>
  </r>
  <r>
    <n v="17"/>
    <x v="1"/>
    <x v="1"/>
    <x v="10"/>
    <x v="14"/>
    <n v="6.6635739999999997"/>
    <x v="10"/>
    <x v="0"/>
    <x v="0"/>
    <x v="10"/>
    <x v="10"/>
    <x v="0"/>
    <x v="0"/>
    <n v="2024"/>
  </r>
  <r>
    <n v="18"/>
    <x v="1"/>
    <x v="1"/>
    <x v="4"/>
    <x v="15"/>
    <n v="5.7543800000000003"/>
    <x v="11"/>
    <x v="0"/>
    <x v="0"/>
    <x v="11"/>
    <x v="11"/>
    <x v="4"/>
    <x v="0"/>
    <n v="2024"/>
  </r>
  <r>
    <n v="19"/>
    <x v="1"/>
    <x v="1"/>
    <x v="4"/>
    <x v="16"/>
    <n v="5.7543800000000003"/>
    <x v="11"/>
    <x v="0"/>
    <x v="0"/>
    <x v="11"/>
    <x v="11"/>
    <x v="4"/>
    <x v="0"/>
    <n v="2024"/>
  </r>
  <r>
    <n v="20"/>
    <x v="1"/>
    <x v="2"/>
    <x v="6"/>
    <x v="17"/>
    <n v="6.2469000000000001"/>
    <x v="12"/>
    <x v="0"/>
    <x v="0"/>
    <x v="12"/>
    <x v="12"/>
    <x v="5"/>
    <x v="0"/>
    <n v="2024"/>
  </r>
  <r>
    <n v="21"/>
    <x v="1"/>
    <x v="2"/>
    <x v="6"/>
    <x v="18"/>
    <n v="6.2469000000000001"/>
    <x v="12"/>
    <x v="0"/>
    <x v="0"/>
    <x v="12"/>
    <x v="12"/>
    <x v="5"/>
    <x v="0"/>
    <n v="2024"/>
  </r>
  <r>
    <n v="22"/>
    <x v="1"/>
    <x v="2"/>
    <x v="6"/>
    <x v="19"/>
    <n v="6.2469000000000001"/>
    <x v="12"/>
    <x v="0"/>
    <x v="0"/>
    <x v="12"/>
    <x v="12"/>
    <x v="5"/>
    <x v="0"/>
    <n v="2024"/>
  </r>
  <r>
    <n v="23"/>
    <x v="1"/>
    <x v="2"/>
    <x v="6"/>
    <x v="20"/>
    <n v="6.2469000000000001"/>
    <x v="12"/>
    <x v="0"/>
    <x v="0"/>
    <x v="12"/>
    <x v="12"/>
    <x v="5"/>
    <x v="0"/>
    <n v="2024"/>
  </r>
  <r>
    <n v="24"/>
    <x v="1"/>
    <x v="3"/>
    <x v="11"/>
    <x v="21"/>
    <n v="5.7953999999999999"/>
    <x v="13"/>
    <x v="0"/>
    <x v="0"/>
    <x v="13"/>
    <x v="13"/>
    <x v="0"/>
    <x v="0"/>
    <n v="2024"/>
  </r>
  <r>
    <n v="25"/>
    <x v="2"/>
    <x v="1"/>
    <x v="12"/>
    <x v="0"/>
    <n v="6.5833000000000013"/>
    <x v="14"/>
    <x v="0"/>
    <x v="0"/>
    <x v="14"/>
    <x v="14"/>
    <x v="3"/>
    <x v="0"/>
    <n v="2024"/>
  </r>
  <r>
    <n v="26"/>
    <x v="2"/>
    <x v="1"/>
    <x v="4"/>
    <x v="0"/>
    <n v="7.3845800000000006"/>
    <x v="15"/>
    <x v="0"/>
    <x v="0"/>
    <x v="15"/>
    <x v="15"/>
    <x v="6"/>
    <x v="0"/>
    <n v="2024"/>
  </r>
  <r>
    <n v="27"/>
    <x v="2"/>
    <x v="1"/>
    <x v="13"/>
    <x v="0"/>
    <n v="7.8079000000000001"/>
    <x v="16"/>
    <x v="0"/>
    <x v="0"/>
    <x v="16"/>
    <x v="16"/>
    <x v="3"/>
    <x v="0"/>
    <n v="2024"/>
  </r>
  <r>
    <n v="28"/>
    <x v="2"/>
    <x v="1"/>
    <x v="7"/>
    <x v="7"/>
    <n v="6.6119900000000005"/>
    <x v="17"/>
    <x v="0"/>
    <x v="0"/>
    <x v="17"/>
    <x v="17"/>
    <x v="3"/>
    <x v="0"/>
    <n v="2024"/>
  </r>
  <r>
    <n v="29"/>
    <x v="3"/>
    <x v="1"/>
    <x v="10"/>
    <x v="6"/>
    <n v="6.8115000000000014"/>
    <x v="18"/>
    <x v="0"/>
    <x v="2"/>
    <x v="18"/>
    <x v="18"/>
    <x v="3"/>
    <x v="1"/>
    <s v="2025"/>
  </r>
  <r>
    <n v="30"/>
    <x v="3"/>
    <x v="1"/>
    <x v="14"/>
    <x v="22"/>
    <n v="5.7977800000000004"/>
    <x v="19"/>
    <x v="1"/>
    <x v="3"/>
    <x v="19"/>
    <x v="19"/>
    <x v="3"/>
    <x v="1"/>
    <s v="2025"/>
  </r>
  <r>
    <n v="31"/>
    <x v="3"/>
    <x v="1"/>
    <x v="15"/>
    <x v="23"/>
    <n v="7.7694700000000001"/>
    <x v="20"/>
    <x v="0"/>
    <x v="2"/>
    <x v="20"/>
    <x v="20"/>
    <x v="3"/>
    <x v="1"/>
    <s v="2025"/>
  </r>
  <r>
    <n v="32"/>
    <x v="3"/>
    <x v="3"/>
    <x v="11"/>
    <x v="24"/>
    <n v="6.6949000000000005"/>
    <x v="21"/>
    <x v="0"/>
    <x v="2"/>
    <x v="21"/>
    <x v="21"/>
    <x v="3"/>
    <x v="1"/>
    <s v="2025"/>
  </r>
  <r>
    <n v="33"/>
    <x v="0"/>
    <x v="1"/>
    <x v="13"/>
    <x v="25"/>
    <n v="6.4941000000000004"/>
    <x v="22"/>
    <x v="0"/>
    <x v="2"/>
    <x v="22"/>
    <x v="22"/>
    <x v="3"/>
    <x v="1"/>
    <s v="2025"/>
  </r>
  <r>
    <n v="34"/>
    <x v="2"/>
    <x v="1"/>
    <x v="3"/>
    <x v="3"/>
    <n v="6.7481500000000008"/>
    <x v="23"/>
    <x v="0"/>
    <x v="2"/>
    <x v="23"/>
    <x v="23"/>
    <x v="3"/>
    <x v="1"/>
    <s v="2025"/>
  </r>
  <r>
    <n v="35"/>
    <x v="2"/>
    <x v="2"/>
    <x v="6"/>
    <x v="26"/>
    <n v="6.8844000000000012"/>
    <x v="24"/>
    <x v="2"/>
    <x v="4"/>
    <x v="24"/>
    <x v="24"/>
    <x v="3"/>
    <x v="1"/>
    <s v="2025"/>
  </r>
  <r>
    <n v="36"/>
    <x v="2"/>
    <x v="2"/>
    <x v="8"/>
    <x v="27"/>
    <n v="7.3095200000000009"/>
    <x v="25"/>
    <x v="2"/>
    <x v="5"/>
    <x v="25"/>
    <x v="25"/>
    <x v="0"/>
    <x v="1"/>
    <s v="2025"/>
  </r>
  <r>
    <n v="37"/>
    <x v="4"/>
    <x v="1"/>
    <x v="14"/>
    <x v="28"/>
    <n v="6.8004999999999995"/>
    <x v="26"/>
    <x v="2"/>
    <x v="4"/>
    <x v="26"/>
    <x v="26"/>
    <x v="7"/>
    <x v="1"/>
    <s v="2025"/>
  </r>
  <r>
    <n v="38"/>
    <x v="4"/>
    <x v="1"/>
    <x v="14"/>
    <x v="29"/>
    <n v="6.8004999999999995"/>
    <x v="26"/>
    <x v="2"/>
    <x v="4"/>
    <x v="26"/>
    <x v="26"/>
    <x v="7"/>
    <x v="1"/>
    <s v="2025"/>
  </r>
  <r>
    <n v="39"/>
    <x v="4"/>
    <x v="1"/>
    <x v="14"/>
    <x v="30"/>
    <n v="6.8004999999999995"/>
    <x v="26"/>
    <x v="2"/>
    <x v="4"/>
    <x v="26"/>
    <x v="26"/>
    <x v="7"/>
    <x v="1"/>
    <s v="2025"/>
  </r>
  <r>
    <n v="40"/>
    <x v="4"/>
    <x v="1"/>
    <x v="14"/>
    <x v="31"/>
    <n v="6.8004999999999995"/>
    <x v="26"/>
    <x v="2"/>
    <x v="4"/>
    <x v="26"/>
    <x v="26"/>
    <x v="7"/>
    <x v="1"/>
    <s v="2025"/>
  </r>
  <r>
    <n v="41"/>
    <x v="4"/>
    <x v="1"/>
    <x v="7"/>
    <x v="32"/>
    <n v="7.0809999999999995"/>
    <x v="27"/>
    <x v="2"/>
    <x v="4"/>
    <x v="27"/>
    <x v="27"/>
    <x v="7"/>
    <x v="1"/>
    <s v="2025"/>
  </r>
  <r>
    <n v="42"/>
    <x v="4"/>
    <x v="1"/>
    <x v="7"/>
    <x v="7"/>
    <n v="7.0809999999999995"/>
    <x v="27"/>
    <x v="2"/>
    <x v="4"/>
    <x v="27"/>
    <x v="27"/>
    <x v="7"/>
    <x v="1"/>
    <s v="2025"/>
  </r>
  <r>
    <n v="43"/>
    <x v="4"/>
    <x v="1"/>
    <x v="7"/>
    <x v="33"/>
    <n v="7.0809999999999995"/>
    <x v="27"/>
    <x v="2"/>
    <x v="4"/>
    <x v="27"/>
    <x v="27"/>
    <x v="7"/>
    <x v="1"/>
    <s v="2025"/>
  </r>
  <r>
    <n v="44"/>
    <x v="4"/>
    <x v="1"/>
    <x v="10"/>
    <x v="13"/>
    <n v="6.8421799999999999"/>
    <x v="28"/>
    <x v="2"/>
    <x v="4"/>
    <x v="28"/>
    <x v="28"/>
    <x v="7"/>
    <x v="1"/>
    <s v="2025"/>
  </r>
  <r>
    <n v="45"/>
    <x v="4"/>
    <x v="1"/>
    <x v="15"/>
    <x v="23"/>
    <n v="6.7408000000000001"/>
    <x v="29"/>
    <x v="2"/>
    <x v="4"/>
    <x v="29"/>
    <x v="27"/>
    <x v="7"/>
    <x v="1"/>
    <s v="2025"/>
  </r>
  <r>
    <n v="46"/>
    <x v="5"/>
    <x v="1"/>
    <x v="13"/>
    <x v="25"/>
    <n v="7.4071999999999996"/>
    <x v="30"/>
    <x v="2"/>
    <x v="6"/>
    <x v="30"/>
    <x v="29"/>
    <x v="4"/>
    <x v="1"/>
    <s v="2025"/>
  </r>
  <r>
    <n v="47"/>
    <x v="5"/>
    <x v="1"/>
    <x v="7"/>
    <x v="34"/>
    <n v="6.9619999999999997"/>
    <x v="31"/>
    <x v="2"/>
    <x v="6"/>
    <x v="31"/>
    <x v="30"/>
    <x v="4"/>
    <x v="1"/>
    <s v="2025"/>
  </r>
  <r>
    <n v="48"/>
    <x v="5"/>
    <x v="2"/>
    <x v="16"/>
    <x v="35"/>
    <n v="7.3658999999999999"/>
    <x v="32"/>
    <x v="2"/>
    <x v="6"/>
    <x v="32"/>
    <x v="31"/>
    <x v="4"/>
    <x v="1"/>
    <s v="2025"/>
  </r>
  <r>
    <n v="49"/>
    <x v="5"/>
    <x v="2"/>
    <x v="8"/>
    <x v="36"/>
    <n v="5.8724000000000007"/>
    <x v="33"/>
    <x v="2"/>
    <x v="6"/>
    <x v="33"/>
    <x v="32"/>
    <x v="4"/>
    <x v="1"/>
    <s v="2025"/>
  </r>
  <r>
    <n v="50"/>
    <x v="5"/>
    <x v="2"/>
    <x v="8"/>
    <x v="37"/>
    <n v="5.8824000000000014"/>
    <x v="33"/>
    <x v="2"/>
    <x v="6"/>
    <x v="34"/>
    <x v="32"/>
    <x v="4"/>
    <x v="1"/>
    <s v="2025"/>
  </r>
  <r>
    <n v="51"/>
    <x v="5"/>
    <x v="2"/>
    <x v="8"/>
    <x v="38"/>
    <n v="5.8724000000000007"/>
    <x v="33"/>
    <x v="2"/>
    <x v="6"/>
    <x v="33"/>
    <x v="32"/>
    <x v="4"/>
    <x v="1"/>
    <s v="2025"/>
  </r>
  <r>
    <n v="52"/>
    <x v="5"/>
    <x v="2"/>
    <x v="8"/>
    <x v="39"/>
    <n v="5.9308000000000005"/>
    <x v="33"/>
    <x v="2"/>
    <x v="6"/>
    <x v="35"/>
    <x v="32"/>
    <x v="2"/>
    <x v="1"/>
    <s v="2025"/>
  </r>
  <r>
    <n v="53"/>
    <x v="5"/>
    <x v="2"/>
    <x v="8"/>
    <x v="40"/>
    <n v="6.9794000000000009"/>
    <x v="33"/>
    <x v="2"/>
    <x v="6"/>
    <x v="36"/>
    <x v="33"/>
    <x v="4"/>
    <x v="1"/>
    <s v="2025"/>
  </r>
  <r>
    <n v="54"/>
    <x v="5"/>
    <x v="3"/>
    <x v="11"/>
    <x v="41"/>
    <n v="7.2055999999999996"/>
    <x v="34"/>
    <x v="2"/>
    <x v="6"/>
    <x v="37"/>
    <x v="34"/>
    <x v="4"/>
    <x v="1"/>
    <s v="2025"/>
  </r>
  <r>
    <n v="55"/>
    <x v="6"/>
    <x v="1"/>
    <x v="7"/>
    <x v="34"/>
    <n v="6.6217999999999995"/>
    <x v="35"/>
    <x v="2"/>
    <x v="4"/>
    <x v="38"/>
    <x v="35"/>
    <x v="7"/>
    <x v="2"/>
    <s v="2026"/>
  </r>
  <r>
    <n v="56"/>
    <x v="6"/>
    <x v="2"/>
    <x v="8"/>
    <x v="42"/>
    <n v="5.5286499999999998"/>
    <x v="36"/>
    <x v="3"/>
    <x v="7"/>
    <x v="39"/>
    <x v="36"/>
    <x v="3"/>
    <x v="2"/>
    <s v="2026"/>
  </r>
  <r>
    <n v="57"/>
    <x v="7"/>
    <x v="1"/>
    <x v="7"/>
    <x v="43"/>
    <n v="3.6906499999999998"/>
    <x v="31"/>
    <x v="4"/>
    <x v="8"/>
    <x v="40"/>
    <x v="37"/>
    <x v="8"/>
    <x v="2"/>
    <s v="2026"/>
  </r>
  <r>
    <n v="58"/>
    <x v="5"/>
    <x v="0"/>
    <x v="17"/>
    <x v="44"/>
    <n v="6.4137200000000005"/>
    <x v="37"/>
    <x v="0"/>
    <x v="2"/>
    <x v="41"/>
    <x v="38"/>
    <x v="9"/>
    <x v="2"/>
    <s v="2026"/>
  </r>
  <r>
    <n v="59"/>
    <x v="5"/>
    <x v="0"/>
    <x v="17"/>
    <x v="45"/>
    <n v="6.4137200000000005"/>
    <x v="37"/>
    <x v="0"/>
    <x v="2"/>
    <x v="41"/>
    <x v="38"/>
    <x v="9"/>
    <x v="2"/>
    <s v="2026"/>
  </r>
  <r>
    <n v="60"/>
    <x v="8"/>
    <x v="1"/>
    <x v="15"/>
    <x v="23"/>
    <n v="5.0029200000000005"/>
    <x v="38"/>
    <x v="5"/>
    <x v="9"/>
    <x v="42"/>
    <x v="39"/>
    <x v="4"/>
    <x v="2"/>
    <s v="2026"/>
  </r>
  <r>
    <n v="61"/>
    <x v="8"/>
    <x v="2"/>
    <x v="18"/>
    <x v="23"/>
    <n v="4.9866799999999998"/>
    <x v="39"/>
    <x v="6"/>
    <x v="10"/>
    <x v="42"/>
    <x v="40"/>
    <x v="4"/>
    <x v="2"/>
    <s v="2026"/>
  </r>
  <r>
    <n v="62"/>
    <x v="8"/>
    <x v="2"/>
    <x v="18"/>
    <x v="46"/>
    <n v="6.9339000000000004"/>
    <x v="40"/>
    <x v="2"/>
    <x v="4"/>
    <x v="43"/>
    <x v="41"/>
    <x v="4"/>
    <x v="2"/>
    <s v="2026"/>
  </r>
  <r>
    <n v="63"/>
    <x v="7"/>
    <x v="1"/>
    <x v="10"/>
    <x v="47"/>
    <n v="3.4937399999999998"/>
    <x v="41"/>
    <x v="7"/>
    <x v="11"/>
    <x v="44"/>
    <x v="42"/>
    <x v="5"/>
    <x v="2"/>
    <s v="2026"/>
  </r>
  <r>
    <n v="64"/>
    <x v="7"/>
    <x v="1"/>
    <x v="14"/>
    <x v="30"/>
    <n v="4.8587799999999994"/>
    <x v="42"/>
    <x v="8"/>
    <x v="12"/>
    <x v="45"/>
    <x v="37"/>
    <x v="8"/>
    <x v="2"/>
    <s v="2026"/>
  </r>
  <r>
    <n v="65"/>
    <x v="9"/>
    <x v="3"/>
    <x v="11"/>
    <x v="41"/>
    <n v="5.6260000000000003"/>
    <x v="43"/>
    <x v="0"/>
    <x v="2"/>
    <x v="46"/>
    <x v="43"/>
    <x v="8"/>
    <x v="2"/>
    <n v="2026"/>
  </r>
  <r>
    <n v="66"/>
    <x v="9"/>
    <x v="1"/>
    <x v="4"/>
    <x v="48"/>
    <n v="4.3815400000000002"/>
    <x v="44"/>
    <x v="9"/>
    <x v="13"/>
    <x v="47"/>
    <x v="44"/>
    <x v="4"/>
    <x v="2"/>
    <n v="2026"/>
  </r>
  <r>
    <n v="67"/>
    <x v="10"/>
    <x v="2"/>
    <x v="8"/>
    <x v="49"/>
    <n v="4.3823759999999998"/>
    <x v="45"/>
    <x v="10"/>
    <x v="14"/>
    <x v="48"/>
    <x v="45"/>
    <x v="4"/>
    <x v="2"/>
    <n v="2026"/>
  </r>
  <r>
    <n v="68"/>
    <x v="5"/>
    <x v="1"/>
    <x v="1"/>
    <x v="50"/>
    <n v="6.1447399999999996"/>
    <x v="46"/>
    <x v="2"/>
    <x v="15"/>
    <x v="49"/>
    <x v="46"/>
    <x v="7"/>
    <x v="2"/>
    <s v="2026"/>
  </r>
  <r>
    <n v="69"/>
    <x v="11"/>
    <x v="1"/>
    <x v="12"/>
    <x v="51"/>
    <n v="4.9408300000000001"/>
    <x v="47"/>
    <x v="11"/>
    <x v="16"/>
    <x v="50"/>
    <x v="47"/>
    <x v="10"/>
    <x v="2"/>
    <s v="2026"/>
  </r>
  <r>
    <n v="70"/>
    <x v="11"/>
    <x v="1"/>
    <x v="14"/>
    <x v="22"/>
    <n v="4.1971699999999998"/>
    <x v="48"/>
    <x v="12"/>
    <x v="17"/>
    <x v="51"/>
    <x v="48"/>
    <x v="11"/>
    <x v="2"/>
    <s v="2026"/>
  </r>
  <r>
    <n v="71"/>
    <x v="11"/>
    <x v="3"/>
    <x v="11"/>
    <x v="41"/>
    <n v="6.2085600000000003"/>
    <x v="49"/>
    <x v="13"/>
    <x v="18"/>
    <x v="52"/>
    <x v="49"/>
    <x v="12"/>
    <x v="2"/>
    <s v="2026"/>
  </r>
  <r>
    <n v="72"/>
    <x v="5"/>
    <x v="1"/>
    <x v="19"/>
    <x v="52"/>
    <n v="6.2348569999999999"/>
    <x v="50"/>
    <x v="14"/>
    <x v="19"/>
    <x v="53"/>
    <x v="5"/>
    <x v="13"/>
    <x v="2"/>
    <s v="2026"/>
  </r>
  <r>
    <n v="73"/>
    <x v="5"/>
    <x v="2"/>
    <x v="20"/>
    <x v="53"/>
    <n v="5.3515199999999998"/>
    <x v="51"/>
    <x v="15"/>
    <x v="20"/>
    <x v="54"/>
    <x v="5"/>
    <x v="14"/>
    <x v="2"/>
    <s v="2026"/>
  </r>
  <r>
    <n v="74"/>
    <x v="12"/>
    <x v="1"/>
    <x v="21"/>
    <x v="54"/>
    <n v="3.07403"/>
    <x v="52"/>
    <x v="16"/>
    <x v="21"/>
    <x v="55"/>
    <x v="50"/>
    <x v="15"/>
    <x v="2"/>
    <s v="2026"/>
  </r>
  <r>
    <n v="75"/>
    <x v="12"/>
    <x v="2"/>
    <x v="22"/>
    <x v="55"/>
    <n v="4.5255299999999998"/>
    <x v="53"/>
    <x v="17"/>
    <x v="22"/>
    <x v="56"/>
    <x v="44"/>
    <x v="8"/>
    <x v="2"/>
    <s v="2026"/>
  </r>
  <r>
    <n v="76"/>
    <x v="12"/>
    <x v="1"/>
    <x v="1"/>
    <x v="56"/>
    <n v="5.1857030000000002"/>
    <x v="54"/>
    <x v="18"/>
    <x v="23"/>
    <x v="57"/>
    <x v="12"/>
    <x v="7"/>
    <x v="2"/>
    <s v="2026"/>
  </r>
  <r>
    <n v="77"/>
    <x v="12"/>
    <x v="2"/>
    <x v="2"/>
    <x v="57"/>
    <n v="3.4846979999999999"/>
    <x v="55"/>
    <x v="12"/>
    <x v="24"/>
    <x v="58"/>
    <x v="50"/>
    <x v="0"/>
    <x v="2"/>
    <s v="2026"/>
  </r>
  <r>
    <n v="78"/>
    <x v="12"/>
    <x v="2"/>
    <x v="23"/>
    <x v="58"/>
    <n v="4.8073399999999999"/>
    <x v="56"/>
    <x v="19"/>
    <x v="25"/>
    <x v="59"/>
    <x v="32"/>
    <x v="16"/>
    <x v="2"/>
    <s v="2026"/>
  </r>
  <r>
    <n v="79"/>
    <x v="12"/>
    <x v="1"/>
    <x v="19"/>
    <x v="59"/>
    <n v="4.65754"/>
    <x v="57"/>
    <x v="20"/>
    <x v="26"/>
    <x v="60"/>
    <x v="51"/>
    <x v="3"/>
    <x v="2"/>
    <s v="2026"/>
  </r>
  <r>
    <n v="80"/>
    <x v="12"/>
    <x v="2"/>
    <x v="20"/>
    <x v="60"/>
    <n v="4.458730000000001"/>
    <x v="46"/>
    <x v="21"/>
    <x v="27"/>
    <x v="61"/>
    <x v="52"/>
    <x v="3"/>
    <x v="2"/>
    <s v="2026"/>
  </r>
  <r>
    <n v="81"/>
    <x v="12"/>
    <x v="1"/>
    <x v="13"/>
    <x v="61"/>
    <n v="4.1474409999999997"/>
    <x v="58"/>
    <x v="22"/>
    <x v="28"/>
    <x v="62"/>
    <x v="53"/>
    <x v="17"/>
    <x v="2"/>
    <s v="2026"/>
  </r>
  <r>
    <n v="82"/>
    <x v="12"/>
    <x v="2"/>
    <x v="16"/>
    <x v="62"/>
    <n v="4.2957999999999998"/>
    <x v="59"/>
    <x v="2"/>
    <x v="6"/>
    <x v="63"/>
    <x v="54"/>
    <x v="18"/>
    <x v="2"/>
    <s v="2026"/>
  </r>
  <r>
    <n v="83"/>
    <x v="12"/>
    <x v="3"/>
    <x v="11"/>
    <x v="63"/>
    <n v="4.9896000000000003"/>
    <x v="60"/>
    <x v="23"/>
    <x v="29"/>
    <x v="64"/>
    <x v="55"/>
    <x v="7"/>
    <x v="2"/>
    <s v="2026"/>
  </r>
  <r>
    <n v="84"/>
    <x v="10"/>
    <x v="2"/>
    <x v="22"/>
    <x v="64"/>
    <n v="4.2161370000000007"/>
    <x v="61"/>
    <x v="24"/>
    <x v="30"/>
    <x v="65"/>
    <x v="5"/>
    <x v="19"/>
    <x v="2"/>
    <s v="2026"/>
  </r>
  <r>
    <n v="85"/>
    <x v="10"/>
    <x v="1"/>
    <x v="24"/>
    <x v="65"/>
    <n v="4.3698009999999998"/>
    <x v="62"/>
    <x v="25"/>
    <x v="31"/>
    <x v="66"/>
    <x v="13"/>
    <x v="20"/>
    <x v="2"/>
    <s v="2026"/>
  </r>
  <r>
    <n v="86"/>
    <x v="10"/>
    <x v="1"/>
    <x v="14"/>
    <x v="28"/>
    <n v="4.5432070000000007"/>
    <x v="63"/>
    <x v="26"/>
    <x v="32"/>
    <x v="67"/>
    <x v="52"/>
    <x v="8"/>
    <x v="2"/>
    <s v="2026"/>
  </r>
  <r>
    <n v="87"/>
    <x v="10"/>
    <x v="1"/>
    <x v="4"/>
    <x v="66"/>
    <n v="4.3644379999999998"/>
    <x v="64"/>
    <x v="27"/>
    <x v="33"/>
    <x v="68"/>
    <x v="56"/>
    <x v="21"/>
    <x v="2"/>
    <s v="2026"/>
  </r>
  <r>
    <n v="88"/>
    <x v="10"/>
    <x v="2"/>
    <x v="25"/>
    <x v="67"/>
    <n v="3.2240690000000005"/>
    <x v="65"/>
    <x v="28"/>
    <x v="34"/>
    <x v="69"/>
    <x v="2"/>
    <x v="20"/>
    <x v="2"/>
    <s v="2026"/>
  </r>
  <r>
    <n v="89"/>
    <x v="10"/>
    <x v="2"/>
    <x v="5"/>
    <x v="68"/>
    <n v="3.8806320000000003"/>
    <x v="66"/>
    <x v="29"/>
    <x v="35"/>
    <x v="70"/>
    <x v="11"/>
    <x v="22"/>
    <x v="2"/>
    <s v="2026"/>
  </r>
  <r>
    <n v="90"/>
    <x v="10"/>
    <x v="2"/>
    <x v="6"/>
    <x v="69"/>
    <n v="4.3896060000000006"/>
    <x v="67"/>
    <x v="30"/>
    <x v="36"/>
    <x v="71"/>
    <x v="32"/>
    <x v="20"/>
    <x v="2"/>
    <s v="2026"/>
  </r>
  <r>
    <n v="91"/>
    <x v="10"/>
    <x v="2"/>
    <x v="26"/>
    <x v="70"/>
    <n v="5.891235"/>
    <x v="68"/>
    <x v="31"/>
    <x v="37"/>
    <x v="72"/>
    <x v="31"/>
    <x v="5"/>
    <x v="2"/>
    <s v="2026"/>
  </r>
  <r>
    <n v="92"/>
    <x v="10"/>
    <x v="2"/>
    <x v="16"/>
    <x v="25"/>
    <n v="4.7675999999999998"/>
    <x v="69"/>
    <x v="0"/>
    <x v="2"/>
    <x v="73"/>
    <x v="11"/>
    <x v="20"/>
    <x v="2"/>
    <s v="2026"/>
  </r>
  <r>
    <n v="93"/>
    <x v="13"/>
    <x v="0"/>
    <x v="27"/>
    <x v="71"/>
    <n v="5.07"/>
    <x v="70"/>
    <x v="32"/>
    <x v="38"/>
    <x v="74"/>
    <x v="5"/>
    <x v="5"/>
    <x v="2"/>
    <s v="2026"/>
  </r>
  <r>
    <n v="94"/>
    <x v="13"/>
    <x v="0"/>
    <x v="28"/>
    <x v="72"/>
    <n v="6.1461999999999994"/>
    <x v="71"/>
    <x v="11"/>
    <x v="39"/>
    <x v="75"/>
    <x v="5"/>
    <x v="1"/>
    <x v="2"/>
    <s v="2026"/>
  </r>
  <r>
    <n v="95"/>
    <x v="13"/>
    <x v="0"/>
    <x v="29"/>
    <x v="73"/>
    <n v="5.7310600000000003"/>
    <x v="72"/>
    <x v="3"/>
    <x v="40"/>
    <x v="76"/>
    <x v="5"/>
    <x v="4"/>
    <x v="2"/>
    <s v="2026"/>
  </r>
  <r>
    <n v="96"/>
    <x v="13"/>
    <x v="0"/>
    <x v="30"/>
    <x v="74"/>
    <n v="5.8257999999999992"/>
    <x v="73"/>
    <x v="33"/>
    <x v="41"/>
    <x v="77"/>
    <x v="5"/>
    <x v="7"/>
    <x v="2"/>
    <s v="2026"/>
  </r>
  <r>
    <n v="97"/>
    <x v="13"/>
    <x v="0"/>
    <x v="31"/>
    <x v="41"/>
    <n v="4.8593600000000006"/>
    <x v="74"/>
    <x v="34"/>
    <x v="42"/>
    <x v="78"/>
    <x v="5"/>
    <x v="18"/>
    <x v="2"/>
    <s v="2026"/>
  </r>
  <r>
    <n v="98"/>
    <x v="13"/>
    <x v="0"/>
    <x v="32"/>
    <x v="75"/>
    <n v="6.5944000000000003"/>
    <x v="75"/>
    <x v="0"/>
    <x v="2"/>
    <x v="79"/>
    <x v="5"/>
    <x v="8"/>
    <x v="2"/>
    <s v="2026"/>
  </r>
  <r>
    <n v="99"/>
    <x v="13"/>
    <x v="1"/>
    <x v="14"/>
    <x v="71"/>
    <n v="5.8033700000000001"/>
    <x v="76"/>
    <x v="35"/>
    <x v="43"/>
    <x v="80"/>
    <x v="57"/>
    <x v="20"/>
    <x v="2"/>
    <s v="2026"/>
  </r>
  <r>
    <n v="100"/>
    <x v="13"/>
    <x v="1"/>
    <x v="12"/>
    <x v="76"/>
    <n v="5.9975000000000005"/>
    <x v="77"/>
    <x v="33"/>
    <x v="41"/>
    <x v="81"/>
    <x v="41"/>
    <x v="3"/>
    <x v="2"/>
    <s v="2026"/>
  </r>
  <r>
    <n v="101"/>
    <x v="13"/>
    <x v="1"/>
    <x v="4"/>
    <x v="74"/>
    <n v="5.7975000000000003"/>
    <x v="78"/>
    <x v="33"/>
    <x v="41"/>
    <x v="82"/>
    <x v="58"/>
    <x v="3"/>
    <x v="2"/>
    <s v="2026"/>
  </r>
  <r>
    <n v="102"/>
    <x v="13"/>
    <x v="1"/>
    <x v="1"/>
    <x v="77"/>
    <n v="5.2379100000000003"/>
    <x v="79"/>
    <x v="36"/>
    <x v="44"/>
    <x v="83"/>
    <x v="5"/>
    <x v="17"/>
    <x v="2"/>
    <s v="2026"/>
  </r>
  <r>
    <n v="103"/>
    <x v="13"/>
    <x v="1"/>
    <x v="10"/>
    <x v="78"/>
    <n v="5.9452170000000004"/>
    <x v="80"/>
    <x v="37"/>
    <x v="45"/>
    <x v="84"/>
    <x v="59"/>
    <x v="0"/>
    <x v="2"/>
    <s v="2026"/>
  </r>
  <r>
    <n v="104"/>
    <x v="13"/>
    <x v="2"/>
    <x v="5"/>
    <x v="28"/>
    <n v="5.0220000000000002"/>
    <x v="81"/>
    <x v="33"/>
    <x v="41"/>
    <x v="85"/>
    <x v="60"/>
    <x v="8"/>
    <x v="2"/>
    <s v="2026"/>
  </r>
  <r>
    <n v="105"/>
    <x v="13"/>
    <x v="2"/>
    <x v="25"/>
    <x v="79"/>
    <n v="5.6832000000000003"/>
    <x v="82"/>
    <x v="33"/>
    <x v="41"/>
    <x v="86"/>
    <x v="59"/>
    <x v="4"/>
    <x v="2"/>
    <s v="2026"/>
  </r>
  <r>
    <n v="106"/>
    <x v="13"/>
    <x v="2"/>
    <x v="8"/>
    <x v="72"/>
    <n v="5.9552000000000005"/>
    <x v="83"/>
    <x v="33"/>
    <x v="41"/>
    <x v="87"/>
    <x v="5"/>
    <x v="4"/>
    <x v="2"/>
    <s v="2026"/>
  </r>
  <r>
    <n v="107"/>
    <x v="13"/>
    <x v="2"/>
    <x v="2"/>
    <x v="77"/>
    <n v="5.7403599999999999"/>
    <x v="84"/>
    <x v="23"/>
    <x v="46"/>
    <x v="88"/>
    <x v="5"/>
    <x v="23"/>
    <x v="2"/>
    <s v="2026"/>
  </r>
  <r>
    <n v="108"/>
    <x v="13"/>
    <x v="2"/>
    <x v="6"/>
    <x v="80"/>
    <n v="6.0286"/>
    <x v="85"/>
    <x v="33"/>
    <x v="41"/>
    <x v="89"/>
    <x v="58"/>
    <x v="0"/>
    <x v="2"/>
    <s v="2026"/>
  </r>
  <r>
    <n v="109"/>
    <x v="13"/>
    <x v="3"/>
    <x v="11"/>
    <x v="81"/>
    <n v="7.7136499999999995"/>
    <x v="44"/>
    <x v="38"/>
    <x v="47"/>
    <x v="90"/>
    <x v="5"/>
    <x v="7"/>
    <x v="2"/>
    <s v="2026"/>
  </r>
  <r>
    <n v="110"/>
    <x v="2"/>
    <x v="2"/>
    <x v="15"/>
    <x v="82"/>
    <n v="5.1194899999999999"/>
    <x v="86"/>
    <x v="39"/>
    <x v="48"/>
    <x v="91"/>
    <x v="61"/>
    <x v="17"/>
    <x v="2"/>
    <s v="2026"/>
  </r>
  <r>
    <n v="111"/>
    <x v="2"/>
    <x v="2"/>
    <x v="5"/>
    <x v="28"/>
    <n v="6.3443149999999999"/>
    <x v="87"/>
    <x v="40"/>
    <x v="49"/>
    <x v="77"/>
    <x v="26"/>
    <x v="2"/>
    <x v="2"/>
    <s v="2026"/>
  </r>
  <r>
    <n v="112"/>
    <x v="5"/>
    <x v="2"/>
    <x v="2"/>
    <x v="83"/>
    <n v="4.1186399999999992"/>
    <x v="46"/>
    <x v="41"/>
    <x v="50"/>
    <x v="92"/>
    <x v="62"/>
    <x v="24"/>
    <x v="2"/>
    <s v="2026"/>
  </r>
  <r>
    <n v="113"/>
    <x v="14"/>
    <x v="1"/>
    <x v="3"/>
    <x v="84"/>
    <n v="5.4142100000000006"/>
    <x v="88"/>
    <x v="42"/>
    <x v="51"/>
    <x v="93"/>
    <x v="51"/>
    <x v="7"/>
    <x v="3"/>
    <s v="2027"/>
  </r>
  <r>
    <n v="114"/>
    <x v="14"/>
    <x v="1"/>
    <x v="13"/>
    <x v="85"/>
    <n v="6.6767719999999997"/>
    <x v="89"/>
    <x v="43"/>
    <x v="52"/>
    <x v="94"/>
    <x v="63"/>
    <x v="0"/>
    <x v="3"/>
    <s v="2027"/>
  </r>
  <r>
    <n v="115"/>
    <x v="2"/>
    <x v="1"/>
    <x v="21"/>
    <x v="86"/>
    <n v="6.9848470000000002"/>
    <x v="64"/>
    <x v="44"/>
    <x v="53"/>
    <x v="95"/>
    <x v="64"/>
    <x v="0"/>
    <x v="3"/>
    <s v="2027"/>
  </r>
  <r>
    <n v="116"/>
    <x v="2"/>
    <x v="2"/>
    <x v="25"/>
    <x v="79"/>
    <n v="6.2047239999999997"/>
    <x v="90"/>
    <x v="45"/>
    <x v="54"/>
    <x v="96"/>
    <x v="65"/>
    <x v="0"/>
    <x v="3"/>
    <s v="2027"/>
  </r>
  <r>
    <n v="117"/>
    <x v="2"/>
    <x v="3"/>
    <x v="11"/>
    <x v="41"/>
    <n v="7.2818620000000003"/>
    <x v="5"/>
    <x v="46"/>
    <x v="55"/>
    <x v="97"/>
    <x v="66"/>
    <x v="0"/>
    <x v="3"/>
    <s v="2027"/>
  </r>
  <r>
    <n v="118"/>
    <x v="2"/>
    <x v="1"/>
    <x v="14"/>
    <x v="28"/>
    <n v="6.3346400000000003"/>
    <x v="42"/>
    <x v="47"/>
    <x v="56"/>
    <x v="98"/>
    <x v="67"/>
    <x v="0"/>
    <x v="3"/>
    <s v="2027"/>
  </r>
  <r>
    <n v="119"/>
    <x v="2"/>
    <x v="2"/>
    <x v="23"/>
    <x v="87"/>
    <n v="5.3182999999999998"/>
    <x v="91"/>
    <x v="33"/>
    <x v="41"/>
    <x v="99"/>
    <x v="22"/>
    <x v="7"/>
    <x v="3"/>
    <s v="2027"/>
  </r>
  <r>
    <n v="120"/>
    <x v="2"/>
    <x v="1"/>
    <x v="10"/>
    <x v="88"/>
    <n v="5.1383000000000001"/>
    <x v="92"/>
    <x v="16"/>
    <x v="57"/>
    <x v="100"/>
    <x v="68"/>
    <x v="0"/>
    <x v="3"/>
    <s v="2027"/>
  </r>
  <r>
    <n v="121"/>
    <x v="2"/>
    <x v="2"/>
    <x v="33"/>
    <x v="89"/>
    <n v="5.6689380000000007"/>
    <x v="93"/>
    <x v="48"/>
    <x v="58"/>
    <x v="101"/>
    <x v="69"/>
    <x v="3"/>
    <x v="3"/>
    <s v="2027"/>
  </r>
  <r>
    <n v="122"/>
    <x v="11"/>
    <x v="0"/>
    <x v="34"/>
    <x v="23"/>
    <n v="5.7196039999999995"/>
    <x v="94"/>
    <x v="49"/>
    <x v="59"/>
    <x v="102"/>
    <x v="70"/>
    <x v="7"/>
    <x v="3"/>
    <s v="2027"/>
  </r>
  <r>
    <n v="123"/>
    <x v="11"/>
    <x v="0"/>
    <x v="27"/>
    <x v="28"/>
    <n v="4.0153109999999996"/>
    <x v="95"/>
    <x v="50"/>
    <x v="60"/>
    <x v="9"/>
    <x v="71"/>
    <x v="19"/>
    <x v="3"/>
    <s v="2027"/>
  </r>
  <r>
    <n v="124"/>
    <x v="11"/>
    <x v="0"/>
    <x v="32"/>
    <x v="90"/>
    <n v="3.8274999999999997"/>
    <x v="96"/>
    <x v="33"/>
    <x v="41"/>
    <x v="103"/>
    <x v="71"/>
    <x v="3"/>
    <x v="3"/>
    <s v="2027"/>
  </r>
  <r>
    <n v="125"/>
    <x v="11"/>
    <x v="0"/>
    <x v="35"/>
    <x v="91"/>
    <n v="4.5338000000000003"/>
    <x v="38"/>
    <x v="33"/>
    <x v="41"/>
    <x v="104"/>
    <x v="71"/>
    <x v="7"/>
    <x v="3"/>
    <s v="2027"/>
  </r>
  <r>
    <n v="126"/>
    <x v="11"/>
    <x v="0"/>
    <x v="17"/>
    <x v="33"/>
    <n v="6.7116999999999987"/>
    <x v="97"/>
    <x v="0"/>
    <x v="2"/>
    <x v="105"/>
    <x v="42"/>
    <x v="7"/>
    <x v="3"/>
    <s v="2027"/>
  </r>
  <r>
    <n v="127"/>
    <x v="6"/>
    <x v="2"/>
    <x v="25"/>
    <x v="92"/>
    <n v="5.2306689999999998"/>
    <x v="98"/>
    <x v="28"/>
    <x v="34"/>
    <x v="77"/>
    <x v="72"/>
    <x v="7"/>
    <x v="3"/>
    <s v="2027"/>
  </r>
  <r>
    <n v="128"/>
    <x v="6"/>
    <x v="1"/>
    <x v="14"/>
    <x v="28"/>
    <n v="5.4581400000000002"/>
    <x v="99"/>
    <x v="47"/>
    <x v="56"/>
    <x v="106"/>
    <x v="73"/>
    <x v="7"/>
    <x v="3"/>
    <s v="2027"/>
  </r>
  <r>
    <n v="129"/>
    <x v="6"/>
    <x v="2"/>
    <x v="5"/>
    <x v="93"/>
    <n v="5.8871380000000002"/>
    <x v="100"/>
    <x v="48"/>
    <x v="58"/>
    <x v="107"/>
    <x v="44"/>
    <x v="7"/>
    <x v="3"/>
    <s v="2027"/>
  </r>
  <r>
    <n v="130"/>
    <x v="6"/>
    <x v="1"/>
    <x v="10"/>
    <x v="10"/>
    <n v="4.7965"/>
    <x v="75"/>
    <x v="16"/>
    <x v="57"/>
    <x v="108"/>
    <x v="56"/>
    <x v="7"/>
    <x v="3"/>
    <s v="2027"/>
  </r>
  <r>
    <n v="131"/>
    <x v="0"/>
    <x v="1"/>
    <x v="14"/>
    <x v="94"/>
    <n v="5.8228490000000006"/>
    <x v="86"/>
    <x v="51"/>
    <x v="61"/>
    <x v="109"/>
    <x v="74"/>
    <x v="3"/>
    <x v="3"/>
    <s v="2027"/>
  </r>
  <r>
    <n v="132"/>
    <x v="0"/>
    <x v="1"/>
    <x v="10"/>
    <x v="6"/>
    <n v="5.8236930000000005"/>
    <x v="101"/>
    <x v="52"/>
    <x v="62"/>
    <x v="110"/>
    <x v="75"/>
    <x v="3"/>
    <x v="3"/>
    <s v="2027"/>
  </r>
  <r>
    <n v="133"/>
    <x v="0"/>
    <x v="3"/>
    <x v="11"/>
    <x v="41"/>
    <n v="6.4427380000000012"/>
    <x v="102"/>
    <x v="53"/>
    <x v="63"/>
    <x v="111"/>
    <x v="76"/>
    <x v="3"/>
    <x v="3"/>
    <s v="2027"/>
  </r>
  <r>
    <n v="134"/>
    <x v="10"/>
    <x v="2"/>
    <x v="36"/>
    <x v="95"/>
    <n v="4.8256260000000006"/>
    <x v="103"/>
    <x v="54"/>
    <x v="64"/>
    <x v="112"/>
    <x v="77"/>
    <x v="25"/>
    <x v="3"/>
    <s v="2027"/>
  </r>
  <r>
    <n v="135"/>
    <x v="10"/>
    <x v="1"/>
    <x v="37"/>
    <x v="96"/>
    <n v="3.9372919999999998"/>
    <x v="104"/>
    <x v="55"/>
    <x v="65"/>
    <x v="113"/>
    <x v="78"/>
    <x v="25"/>
    <x v="3"/>
    <s v="2027"/>
  </r>
  <r>
    <n v="136"/>
    <x v="10"/>
    <x v="1"/>
    <x v="3"/>
    <x v="97"/>
    <n v="3.366908"/>
    <x v="105"/>
    <x v="56"/>
    <x v="66"/>
    <x v="114"/>
    <x v="38"/>
    <x v="26"/>
    <x v="3"/>
    <s v="2027"/>
  </r>
  <r>
    <n v="137"/>
    <x v="10"/>
    <x v="1"/>
    <x v="10"/>
    <x v="6"/>
    <n v="3.8490050000000005"/>
    <x v="106"/>
    <x v="57"/>
    <x v="67"/>
    <x v="115"/>
    <x v="79"/>
    <x v="26"/>
    <x v="3"/>
    <s v="2027"/>
  </r>
  <r>
    <n v="138"/>
    <x v="10"/>
    <x v="1"/>
    <x v="38"/>
    <x v="70"/>
    <n v="4.2501800000000003"/>
    <x v="107"/>
    <x v="58"/>
    <x v="68"/>
    <x v="116"/>
    <x v="80"/>
    <x v="26"/>
    <x v="3"/>
    <s v="2027"/>
  </r>
  <r>
    <n v="139"/>
    <x v="10"/>
    <x v="2"/>
    <x v="33"/>
    <x v="3"/>
    <n v="4.5050309999999998"/>
    <x v="108"/>
    <x v="59"/>
    <x v="69"/>
    <x v="117"/>
    <x v="81"/>
    <x v="26"/>
    <x v="3"/>
    <s v="2027"/>
  </r>
  <r>
    <n v="140"/>
    <x v="10"/>
    <x v="1"/>
    <x v="13"/>
    <x v="25"/>
    <n v="3.9906870000000008"/>
    <x v="109"/>
    <x v="60"/>
    <x v="70"/>
    <x v="118"/>
    <x v="69"/>
    <x v="26"/>
    <x v="3"/>
    <s v="2027"/>
  </r>
  <r>
    <n v="141"/>
    <x v="10"/>
    <x v="1"/>
    <x v="7"/>
    <x v="34"/>
    <n v="3.9707340000000007"/>
    <x v="110"/>
    <x v="61"/>
    <x v="71"/>
    <x v="119"/>
    <x v="69"/>
    <x v="26"/>
    <x v="3"/>
    <s v="2027"/>
  </r>
  <r>
    <n v="142"/>
    <x v="9"/>
    <x v="1"/>
    <x v="13"/>
    <x v="25"/>
    <n v="4.2053050000000001"/>
    <x v="111"/>
    <x v="62"/>
    <x v="72"/>
    <x v="120"/>
    <x v="53"/>
    <x v="27"/>
    <x v="3"/>
    <s v="2027"/>
  </r>
  <r>
    <n v="143"/>
    <x v="9"/>
    <x v="1"/>
    <x v="7"/>
    <x v="7"/>
    <n v="3.8692280000000006"/>
    <x v="112"/>
    <x v="63"/>
    <x v="73"/>
    <x v="121"/>
    <x v="82"/>
    <x v="21"/>
    <x v="3"/>
    <s v="2027"/>
  </r>
  <r>
    <n v="144"/>
    <x v="7"/>
    <x v="0"/>
    <x v="27"/>
    <x v="98"/>
    <n v="4.1262829999999999"/>
    <x v="59"/>
    <x v="0"/>
    <x v="74"/>
    <x v="122"/>
    <x v="83"/>
    <x v="8"/>
    <x v="3"/>
    <s v="2027"/>
  </r>
  <r>
    <n v="145"/>
    <x v="5"/>
    <x v="1"/>
    <x v="4"/>
    <x v="99"/>
    <n v="1.796046"/>
    <x v="52"/>
    <x v="64"/>
    <x v="75"/>
    <x v="123"/>
    <x v="50"/>
    <x v="14"/>
    <x v="3"/>
    <s v="2027"/>
  </r>
  <r>
    <n v="146"/>
    <x v="15"/>
    <x v="3"/>
    <x v="11"/>
    <x v="41"/>
    <n v="5.4927199999999994"/>
    <x v="113"/>
    <x v="65"/>
    <x v="76"/>
    <x v="124"/>
    <x v="84"/>
    <x v="7"/>
    <x v="3"/>
    <s v="2027"/>
  </r>
  <r>
    <n v="147"/>
    <x v="2"/>
    <x v="2"/>
    <x v="18"/>
    <x v="23"/>
    <n v="6.0174400000000006"/>
    <x v="114"/>
    <x v="66"/>
    <x v="77"/>
    <x v="125"/>
    <x v="85"/>
    <x v="3"/>
    <x v="3"/>
    <s v="2027"/>
  </r>
  <r>
    <n v="148"/>
    <x v="5"/>
    <x v="0"/>
    <x v="31"/>
    <x v="100"/>
    <n v="3.1045290000000003"/>
    <x v="52"/>
    <x v="67"/>
    <x v="78"/>
    <x v="126"/>
    <x v="50"/>
    <x v="3"/>
    <x v="3"/>
    <s v="2027"/>
  </r>
  <r>
    <n v="149"/>
    <x v="7"/>
    <x v="1"/>
    <x v="4"/>
    <x v="101"/>
    <n v="3.218"/>
    <x v="115"/>
    <x v="33"/>
    <x v="41"/>
    <x v="127"/>
    <x v="86"/>
    <x v="8"/>
    <x v="4"/>
    <s v="2028"/>
  </r>
  <r>
    <n v="150"/>
    <x v="7"/>
    <x v="0"/>
    <x v="28"/>
    <x v="34"/>
    <n v="3.6239929999999996"/>
    <x v="46"/>
    <x v="68"/>
    <x v="79"/>
    <x v="128"/>
    <x v="87"/>
    <x v="8"/>
    <x v="4"/>
    <s v="2028"/>
  </r>
  <r>
    <n v="151"/>
    <x v="4"/>
    <x v="1"/>
    <x v="3"/>
    <x v="102"/>
    <n v="2.8542600000000005"/>
    <x v="116"/>
    <x v="42"/>
    <x v="80"/>
    <x v="129"/>
    <x v="88"/>
    <x v="20"/>
    <x v="4"/>
    <s v="2028"/>
  </r>
  <r>
    <n v="152"/>
    <x v="4"/>
    <x v="3"/>
    <x v="11"/>
    <x v="103"/>
    <n v="5.5801499999999997"/>
    <x v="117"/>
    <x v="35"/>
    <x v="81"/>
    <x v="130"/>
    <x v="89"/>
    <x v="8"/>
    <x v="4"/>
    <s v="2028"/>
  </r>
  <r>
    <n v="153"/>
    <x v="4"/>
    <x v="3"/>
    <x v="11"/>
    <x v="104"/>
    <n v="5.5801499999999997"/>
    <x v="117"/>
    <x v="35"/>
    <x v="81"/>
    <x v="130"/>
    <x v="89"/>
    <x v="5"/>
    <x v="4"/>
    <s v="2028"/>
  </r>
  <r>
    <n v="154"/>
    <x v="7"/>
    <x v="1"/>
    <x v="39"/>
    <x v="105"/>
    <n v="5.3431450000000007"/>
    <x v="118"/>
    <x v="69"/>
    <x v="82"/>
    <x v="131"/>
    <x v="54"/>
    <x v="4"/>
    <x v="4"/>
    <s v="2028"/>
  </r>
  <r>
    <n v="155"/>
    <x v="6"/>
    <x v="0"/>
    <x v="40"/>
    <x v="106"/>
    <n v="5.6568000000000005"/>
    <x v="119"/>
    <x v="0"/>
    <x v="2"/>
    <x v="132"/>
    <x v="53"/>
    <x v="3"/>
    <x v="4"/>
    <s v="2028"/>
  </r>
  <r>
    <n v="156"/>
    <x v="6"/>
    <x v="1"/>
    <x v="3"/>
    <x v="97"/>
    <n v="3.9083199999999998"/>
    <x v="52"/>
    <x v="70"/>
    <x v="83"/>
    <x v="133"/>
    <x v="50"/>
    <x v="0"/>
    <x v="4"/>
    <s v="2028"/>
  </r>
  <r>
    <n v="157"/>
    <x v="6"/>
    <x v="0"/>
    <x v="31"/>
    <x v="41"/>
    <n v="5.9552689999999995"/>
    <x v="120"/>
    <x v="67"/>
    <x v="78"/>
    <x v="134"/>
    <x v="90"/>
    <x v="0"/>
    <x v="4"/>
    <s v="2028"/>
  </r>
  <r>
    <n v="158"/>
    <x v="9"/>
    <x v="2"/>
    <x v="16"/>
    <x v="25"/>
    <n v="4.0251200000000003"/>
    <x v="121"/>
    <x v="42"/>
    <x v="84"/>
    <x v="135"/>
    <x v="88"/>
    <x v="4"/>
    <x v="4"/>
    <s v="2028"/>
  </r>
  <r>
    <n v="159"/>
    <x v="9"/>
    <x v="2"/>
    <x v="8"/>
    <x v="42"/>
    <n v="4.1898600000000004"/>
    <x v="122"/>
    <x v="36"/>
    <x v="85"/>
    <x v="136"/>
    <x v="88"/>
    <x v="4"/>
    <x v="4"/>
    <s v="202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9">
  <r>
    <n v="1"/>
    <x v="0"/>
    <x v="0"/>
    <x v="0"/>
    <x v="0"/>
    <n v="7.2683"/>
    <n v="0.93799999999999994"/>
    <n v="1.111"/>
    <n v="0.90990000000000004"/>
    <n v="1.0464"/>
    <n v="1.835"/>
    <n v="1.4279999999999999"/>
    <n v="2019"/>
    <n v="2024"/>
  </r>
  <r>
    <n v="2"/>
    <x v="0"/>
    <x v="1"/>
    <x v="1"/>
    <x v="1"/>
    <n v="6.42706"/>
    <n v="1.2160000000000002"/>
    <n v="1.111"/>
    <n v="0.90990000000000004"/>
    <n v="0.9396000000000001"/>
    <n v="1.0796000000000001"/>
    <n v="1.1709599999999998"/>
    <n v="2019"/>
    <n v="2024"/>
  </r>
  <r>
    <n v="3"/>
    <x v="0"/>
    <x v="2"/>
    <x v="2"/>
    <x v="2"/>
    <n v="6.4409999999999998"/>
    <n v="0.79"/>
    <n v="1.111"/>
    <n v="1.0609999999999999"/>
    <n v="1.1460000000000001"/>
    <n v="0.90500000000000003"/>
    <n v="1.4279999999999999"/>
    <n v="2019"/>
    <n v="2024"/>
  </r>
  <r>
    <n v="4"/>
    <x v="0"/>
    <x v="1"/>
    <x v="3"/>
    <x v="3"/>
    <n v="6.3595699999999997"/>
    <n v="1.4040000000000001"/>
    <n v="1.111"/>
    <n v="1.0609999999999999"/>
    <n v="1.0164"/>
    <n v="0.69616999999999996"/>
    <n v="1.071"/>
    <n v="2019"/>
    <n v="2024"/>
  </r>
  <r>
    <n v="5"/>
    <x v="0"/>
    <x v="1"/>
    <x v="4"/>
    <x v="4"/>
    <n v="6.9116"/>
    <n v="1.4636"/>
    <n v="1.111"/>
    <n v="1.0609999999999999"/>
    <n v="1.0990000000000002"/>
    <n v="0.749"/>
    <n v="1.4279999999999999"/>
    <n v="2019"/>
    <n v="2024"/>
  </r>
  <r>
    <n v="6"/>
    <x v="0"/>
    <x v="2"/>
    <x v="5"/>
    <x v="5"/>
    <n v="7.9329999999999998"/>
    <n v="1.3240000000000001"/>
    <n v="1.111"/>
    <n v="1.0609999999999999"/>
    <n v="1.0089999999999999"/>
    <n v="2"/>
    <n v="1.4279999999999999"/>
    <n v="2019"/>
    <n v="2024"/>
  </r>
  <r>
    <n v="7"/>
    <x v="0"/>
    <x v="2"/>
    <x v="6"/>
    <x v="6"/>
    <n v="6.3472000000000008"/>
    <n v="1.1992"/>
    <n v="1.111"/>
    <n v="1.0609999999999999"/>
    <n v="1.0486"/>
    <n v="0.78500000000000003"/>
    <n v="1.1424000000000001"/>
    <n v="2019"/>
    <n v="2024"/>
  </r>
  <r>
    <n v="8"/>
    <x v="0"/>
    <x v="1"/>
    <x v="7"/>
    <x v="7"/>
    <n v="7.2191999999999998"/>
    <n v="1.0824"/>
    <n v="1.111"/>
    <n v="1.0609999999999999"/>
    <n v="1.042"/>
    <n v="1.4948000000000001"/>
    <n v="1.4279999999999999"/>
    <n v="2019"/>
    <n v="2024"/>
  </r>
  <r>
    <n v="9"/>
    <x v="0"/>
    <x v="2"/>
    <x v="8"/>
    <x v="8"/>
    <n v="7.3144"/>
    <n v="1.196"/>
    <n v="1.111"/>
    <n v="1.0609999999999999"/>
    <n v="1.044"/>
    <n v="1.76"/>
    <n v="1.1424000000000001"/>
    <n v="2019"/>
    <n v="2024"/>
  </r>
  <r>
    <n v="10"/>
    <x v="1"/>
    <x v="0"/>
    <x v="9"/>
    <x v="0"/>
    <n v="5.7445000000000004"/>
    <n v="1.0760000000000001"/>
    <n v="1.111"/>
    <n v="0.90990000000000004"/>
    <n v="1.028"/>
    <n v="0.62"/>
    <n v="0.99959999999999993"/>
    <n v="2019"/>
    <n v="2024"/>
  </r>
  <r>
    <n v="11"/>
    <x v="1"/>
    <x v="1"/>
    <x v="10"/>
    <x v="9"/>
    <n v="6.6635739999999997"/>
    <n v="1.15198"/>
    <n v="1.111"/>
    <n v="0.90990000000000004"/>
    <n v="1.08"/>
    <n v="0.98269399999999996"/>
    <n v="1.4279999999999999"/>
    <n v="2019"/>
    <n v="2024"/>
  </r>
  <r>
    <n v="12"/>
    <x v="1"/>
    <x v="1"/>
    <x v="10"/>
    <x v="6"/>
    <n v="6.6635739999999997"/>
    <n v="1.15198"/>
    <n v="1.111"/>
    <n v="0.90990000000000004"/>
    <n v="1.08"/>
    <n v="0.98269399999999996"/>
    <n v="1.4279999999999999"/>
    <n v="2019"/>
    <n v="2024"/>
  </r>
  <r>
    <n v="13"/>
    <x v="1"/>
    <x v="1"/>
    <x v="10"/>
    <x v="10"/>
    <n v="6.6635739999999997"/>
    <n v="1.15198"/>
    <n v="1.111"/>
    <n v="0.90990000000000004"/>
    <n v="1.08"/>
    <n v="0.98269399999999996"/>
    <n v="1.4279999999999999"/>
    <n v="2019"/>
    <n v="2024"/>
  </r>
  <r>
    <n v="14"/>
    <x v="1"/>
    <x v="1"/>
    <x v="10"/>
    <x v="11"/>
    <n v="6.6635739999999997"/>
    <n v="1.15198"/>
    <n v="1.111"/>
    <n v="0.90990000000000004"/>
    <n v="1.08"/>
    <n v="0.98269399999999996"/>
    <n v="1.4279999999999999"/>
    <n v="2019"/>
    <n v="2024"/>
  </r>
  <r>
    <n v="15"/>
    <x v="1"/>
    <x v="1"/>
    <x v="10"/>
    <x v="12"/>
    <n v="6.6635739999999997"/>
    <n v="1.15198"/>
    <n v="1.111"/>
    <n v="0.90990000000000004"/>
    <n v="1.08"/>
    <n v="0.98269399999999996"/>
    <n v="1.4279999999999999"/>
    <n v="2019"/>
    <n v="2024"/>
  </r>
  <r>
    <n v="16"/>
    <x v="1"/>
    <x v="1"/>
    <x v="10"/>
    <x v="13"/>
    <n v="6.6635739999999997"/>
    <n v="1.15198"/>
    <n v="1.111"/>
    <n v="0.90990000000000004"/>
    <n v="1.08"/>
    <n v="0.98269399999999996"/>
    <n v="1.4279999999999999"/>
    <n v="2019"/>
    <n v="2024"/>
  </r>
  <r>
    <n v="17"/>
    <x v="1"/>
    <x v="1"/>
    <x v="10"/>
    <x v="14"/>
    <n v="6.6635739999999997"/>
    <n v="1.15198"/>
    <n v="1.111"/>
    <n v="0.90990000000000004"/>
    <n v="1.08"/>
    <n v="0.98269399999999996"/>
    <n v="1.4279999999999999"/>
    <n v="2019"/>
    <n v="2024"/>
  </r>
  <r>
    <n v="18"/>
    <x v="1"/>
    <x v="1"/>
    <x v="4"/>
    <x v="15"/>
    <n v="5.7543800000000003"/>
    <n v="0.83960000000000012"/>
    <n v="1.111"/>
    <n v="0.90990000000000004"/>
    <n v="1.0942799999999999"/>
    <n v="0.8"/>
    <n v="0.99959999999999993"/>
    <n v="2019"/>
    <n v="2024"/>
  </r>
  <r>
    <n v="19"/>
    <x v="1"/>
    <x v="1"/>
    <x v="4"/>
    <x v="16"/>
    <n v="5.7543800000000003"/>
    <n v="0.83960000000000012"/>
    <n v="1.111"/>
    <n v="0.90990000000000004"/>
    <n v="1.0942799999999999"/>
    <n v="0.8"/>
    <n v="0.99959999999999993"/>
    <n v="2019"/>
    <n v="2024"/>
  </r>
  <r>
    <n v="20"/>
    <x v="1"/>
    <x v="2"/>
    <x v="6"/>
    <x v="17"/>
    <n v="6.2469000000000001"/>
    <n v="1.3620000000000001"/>
    <n v="1.111"/>
    <n v="0.90990000000000004"/>
    <n v="1.05"/>
    <n v="1.1000000000000001"/>
    <n v="0.71399999999999997"/>
    <n v="2019"/>
    <n v="2024"/>
  </r>
  <r>
    <n v="21"/>
    <x v="1"/>
    <x v="2"/>
    <x v="6"/>
    <x v="18"/>
    <n v="6.2469000000000001"/>
    <n v="1.3620000000000001"/>
    <n v="1.111"/>
    <n v="0.90990000000000004"/>
    <n v="1.05"/>
    <n v="1.1000000000000001"/>
    <n v="0.71399999999999997"/>
    <n v="2019"/>
    <n v="2024"/>
  </r>
  <r>
    <n v="22"/>
    <x v="1"/>
    <x v="2"/>
    <x v="6"/>
    <x v="19"/>
    <n v="6.2469000000000001"/>
    <n v="1.3620000000000001"/>
    <n v="1.111"/>
    <n v="0.90990000000000004"/>
    <n v="1.05"/>
    <n v="1.1000000000000001"/>
    <n v="0.71399999999999997"/>
    <n v="2019"/>
    <n v="2024"/>
  </r>
  <r>
    <n v="23"/>
    <x v="1"/>
    <x v="2"/>
    <x v="6"/>
    <x v="20"/>
    <n v="6.2469000000000001"/>
    <n v="1.3620000000000001"/>
    <n v="1.111"/>
    <n v="0.90990000000000004"/>
    <n v="1.05"/>
    <n v="1.1000000000000001"/>
    <n v="0.71399999999999997"/>
    <n v="2019"/>
    <n v="2024"/>
  </r>
  <r>
    <n v="24"/>
    <x v="1"/>
    <x v="3"/>
    <x v="11"/>
    <x v="21"/>
    <n v="5.7953999999999999"/>
    <n v="0.70369999999999999"/>
    <n v="1.111"/>
    <n v="0.90990000000000004"/>
    <n v="1.1428"/>
    <n v="0.5"/>
    <n v="1.4279999999999999"/>
    <n v="2019"/>
    <n v="2024"/>
  </r>
  <r>
    <n v="25"/>
    <x v="2"/>
    <x v="1"/>
    <x v="12"/>
    <x v="0"/>
    <n v="6.5833000000000013"/>
    <n v="1.2040000000000002"/>
    <n v="1.111"/>
    <n v="0.90990000000000004"/>
    <n v="1.0596000000000001"/>
    <n v="1.1564000000000001"/>
    <n v="1.1424000000000001"/>
    <n v="2019"/>
    <n v="2024"/>
  </r>
  <r>
    <n v="26"/>
    <x v="2"/>
    <x v="1"/>
    <x v="4"/>
    <x v="0"/>
    <n v="7.3845800000000006"/>
    <n v="1.1640000000000001"/>
    <n v="1.111"/>
    <n v="0.90990000000000004"/>
    <n v="1.1249"/>
    <n v="1.9895"/>
    <n v="1.08528"/>
    <n v="2019"/>
    <n v="2024"/>
  </r>
  <r>
    <n v="27"/>
    <x v="2"/>
    <x v="1"/>
    <x v="13"/>
    <x v="0"/>
    <n v="7.8079000000000001"/>
    <n v="1.6400000000000001"/>
    <n v="1.111"/>
    <n v="0.90990000000000004"/>
    <n v="1.0940000000000001"/>
    <n v="1.9106000000000001"/>
    <n v="1.1424000000000001"/>
    <n v="2019"/>
    <n v="2024"/>
  </r>
  <r>
    <n v="28"/>
    <x v="2"/>
    <x v="1"/>
    <x v="7"/>
    <x v="7"/>
    <n v="6.6119900000000005"/>
    <n v="1.2932000000000001"/>
    <n v="1.111"/>
    <n v="0.90990000000000004"/>
    <n v="1.1400000000000001"/>
    <n v="1.01549"/>
    <n v="1.1424000000000001"/>
    <n v="2019"/>
    <n v="2024"/>
  </r>
  <r>
    <n v="29"/>
    <x v="3"/>
    <x v="1"/>
    <x v="10"/>
    <x v="6"/>
    <n v="6.8115000000000014"/>
    <n v="1.1400000000000001"/>
    <n v="1.111"/>
    <n v="1.2110000000000001"/>
    <n v="0.89800000000000013"/>
    <n v="1.3090999999999999"/>
    <n v="1.1424000000000001"/>
    <n v="2020"/>
    <s v="2025"/>
  </r>
  <r>
    <n v="30"/>
    <x v="3"/>
    <x v="1"/>
    <x v="14"/>
    <x v="22"/>
    <n v="5.7977800000000004"/>
    <n v="0.93564000000000003"/>
    <n v="1.0221200000000001"/>
    <n v="1.11412"/>
    <n v="0.90350000000000008"/>
    <n v="0.67999999999999994"/>
    <n v="1.1424000000000001"/>
    <n v="2020"/>
    <s v="2025"/>
  </r>
  <r>
    <n v="31"/>
    <x v="3"/>
    <x v="1"/>
    <x v="15"/>
    <x v="23"/>
    <n v="7.7694700000000001"/>
    <n v="1.5741999999999998"/>
    <n v="1.111"/>
    <n v="1.2110000000000001"/>
    <n v="0.94705000000000017"/>
    <n v="1.78382"/>
    <n v="1.1424000000000001"/>
    <n v="2020"/>
    <s v="2025"/>
  </r>
  <r>
    <n v="32"/>
    <x v="3"/>
    <x v="3"/>
    <x v="11"/>
    <x v="24"/>
    <n v="6.6949000000000005"/>
    <n v="1.0868"/>
    <n v="1.111"/>
    <n v="1.2110000000000001"/>
    <n v="0.93130000000000002"/>
    <n v="1.2124000000000001"/>
    <n v="1.1424000000000001"/>
    <n v="2020"/>
    <s v="2025"/>
  </r>
  <r>
    <n v="33"/>
    <x v="0"/>
    <x v="1"/>
    <x v="13"/>
    <x v="25"/>
    <n v="6.4941000000000004"/>
    <n v="1.1269"/>
    <n v="1.111"/>
    <n v="1.2110000000000001"/>
    <n v="1.0278"/>
    <n v="0.875"/>
    <n v="1.1424000000000001"/>
    <n v="2020"/>
    <s v="2025"/>
  </r>
  <r>
    <n v="34"/>
    <x v="2"/>
    <x v="1"/>
    <x v="3"/>
    <x v="3"/>
    <n v="6.7481500000000008"/>
    <n v="1.1609999999999998"/>
    <n v="1.111"/>
    <n v="1.2110000000000001"/>
    <n v="1.1682500000000002"/>
    <n v="0.95450000000000002"/>
    <n v="1.1424000000000001"/>
    <n v="2020"/>
    <s v="2025"/>
  </r>
  <r>
    <n v="35"/>
    <x v="2"/>
    <x v="2"/>
    <x v="6"/>
    <x v="26"/>
    <n v="6.8844000000000012"/>
    <n v="1.2362"/>
    <n v="0.99990000000000001"/>
    <n v="1.0899000000000001"/>
    <n v="0.9710000000000002"/>
    <n v="1.4450000000000001"/>
    <n v="1.1424000000000001"/>
    <n v="2020"/>
    <s v="2025"/>
  </r>
  <r>
    <n v="36"/>
    <x v="2"/>
    <x v="2"/>
    <x v="8"/>
    <x v="27"/>
    <n v="7.3095200000000009"/>
    <n v="1.3160000000000001"/>
    <n v="0.99990000000000001"/>
    <n v="1.07812"/>
    <n v="1.0725000000000002"/>
    <n v="1.415"/>
    <n v="1.4279999999999999"/>
    <n v="2020"/>
    <s v="2025"/>
  </r>
  <r>
    <n v="37"/>
    <x v="4"/>
    <x v="1"/>
    <x v="14"/>
    <x v="28"/>
    <n v="6.8004999999999995"/>
    <n v="1.3559999999999999"/>
    <n v="0.99990000000000001"/>
    <n v="1.0899000000000001"/>
    <n v="0.93950000000000011"/>
    <n v="1.1299999999999999"/>
    <n v="1.2851999999999999"/>
    <n v="2020"/>
    <s v="2025"/>
  </r>
  <r>
    <n v="38"/>
    <x v="4"/>
    <x v="1"/>
    <x v="14"/>
    <x v="29"/>
    <n v="6.8004999999999995"/>
    <n v="1.3559999999999999"/>
    <n v="0.99990000000000001"/>
    <n v="1.0899000000000001"/>
    <n v="0.93950000000000011"/>
    <n v="1.1299999999999999"/>
    <n v="1.2851999999999999"/>
    <n v="2020"/>
    <s v="2025"/>
  </r>
  <r>
    <n v="39"/>
    <x v="4"/>
    <x v="1"/>
    <x v="14"/>
    <x v="30"/>
    <n v="6.8004999999999995"/>
    <n v="1.3559999999999999"/>
    <n v="0.99990000000000001"/>
    <n v="1.0899000000000001"/>
    <n v="0.93950000000000011"/>
    <n v="1.1299999999999999"/>
    <n v="1.2851999999999999"/>
    <n v="2020"/>
    <s v="2025"/>
  </r>
  <r>
    <n v="40"/>
    <x v="4"/>
    <x v="1"/>
    <x v="14"/>
    <x v="31"/>
    <n v="6.8004999999999995"/>
    <n v="1.3559999999999999"/>
    <n v="0.99990000000000001"/>
    <n v="1.0899000000000001"/>
    <n v="0.93950000000000011"/>
    <n v="1.1299999999999999"/>
    <n v="1.2851999999999999"/>
    <n v="2020"/>
    <s v="2025"/>
  </r>
  <r>
    <n v="41"/>
    <x v="4"/>
    <x v="1"/>
    <x v="7"/>
    <x v="32"/>
    <n v="7.0809999999999995"/>
    <n v="1.2170000000000001"/>
    <n v="0.99990000000000001"/>
    <n v="1.0899000000000001"/>
    <n v="0.90900000000000014"/>
    <n v="1.58"/>
    <n v="1.2851999999999999"/>
    <n v="2020"/>
    <s v="2025"/>
  </r>
  <r>
    <n v="42"/>
    <x v="4"/>
    <x v="1"/>
    <x v="7"/>
    <x v="7"/>
    <n v="7.0809999999999995"/>
    <n v="1.2170000000000001"/>
    <n v="0.99990000000000001"/>
    <n v="1.0899000000000001"/>
    <n v="0.90900000000000014"/>
    <n v="1.58"/>
    <n v="1.2851999999999999"/>
    <n v="2020"/>
    <s v="2025"/>
  </r>
  <r>
    <n v="43"/>
    <x v="4"/>
    <x v="1"/>
    <x v="7"/>
    <x v="33"/>
    <n v="7.0809999999999995"/>
    <n v="1.2170000000000001"/>
    <n v="0.99990000000000001"/>
    <n v="1.0899000000000001"/>
    <n v="0.90900000000000014"/>
    <n v="1.58"/>
    <n v="1.2851999999999999"/>
    <n v="2020"/>
    <s v="2025"/>
  </r>
  <r>
    <n v="44"/>
    <x v="4"/>
    <x v="1"/>
    <x v="10"/>
    <x v="13"/>
    <n v="6.8421799999999999"/>
    <n v="1.0546"/>
    <n v="0.99990000000000001"/>
    <n v="1.0899000000000001"/>
    <n v="0.97700000000000009"/>
    <n v="1.4355799999999999"/>
    <n v="1.2851999999999999"/>
    <n v="2020"/>
    <s v="2025"/>
  </r>
  <r>
    <n v="45"/>
    <x v="4"/>
    <x v="1"/>
    <x v="15"/>
    <x v="23"/>
    <n v="6.7408000000000001"/>
    <n v="0.92"/>
    <n v="0.99990000000000001"/>
    <n v="1.0899000000000001"/>
    <n v="0.86580000000000013"/>
    <n v="1.58"/>
    <n v="1.2851999999999999"/>
    <n v="2020"/>
    <s v="2025"/>
  </r>
  <r>
    <n v="46"/>
    <x v="5"/>
    <x v="1"/>
    <x v="13"/>
    <x v="25"/>
    <n v="7.4071999999999996"/>
    <n v="1.7140000000000002"/>
    <n v="0.99990000000000001"/>
    <n v="0.99990000000000001"/>
    <n v="1.034"/>
    <n v="1.6597999999999997"/>
    <n v="0.99959999999999993"/>
    <n v="2020"/>
    <s v="2025"/>
  </r>
  <r>
    <n v="47"/>
    <x v="5"/>
    <x v="1"/>
    <x v="7"/>
    <x v="34"/>
    <n v="6.9619999999999997"/>
    <n v="1.028"/>
    <n v="0.99990000000000001"/>
    <n v="0.99990000000000001"/>
    <n v="1.135"/>
    <n v="1.7996000000000001"/>
    <n v="0.99959999999999993"/>
    <n v="2020"/>
    <s v="2025"/>
  </r>
  <r>
    <n v="48"/>
    <x v="5"/>
    <x v="2"/>
    <x v="16"/>
    <x v="35"/>
    <n v="7.3658999999999999"/>
    <n v="1.738"/>
    <n v="0.99990000000000001"/>
    <n v="0.99990000000000001"/>
    <n v="1.0335000000000001"/>
    <n v="1.595"/>
    <n v="0.99959999999999993"/>
    <n v="2020"/>
    <s v="2025"/>
  </r>
  <r>
    <n v="49"/>
    <x v="5"/>
    <x v="2"/>
    <x v="8"/>
    <x v="36"/>
    <n v="5.8724000000000007"/>
    <n v="1.1280000000000001"/>
    <n v="0.99990000000000001"/>
    <n v="0.99990000000000001"/>
    <n v="1.095"/>
    <n v="0.65"/>
    <n v="0.99959999999999993"/>
    <n v="2020"/>
    <s v="2025"/>
  </r>
  <r>
    <n v="50"/>
    <x v="5"/>
    <x v="2"/>
    <x v="8"/>
    <x v="37"/>
    <n v="5.8824000000000014"/>
    <n v="1.1280000000000001"/>
    <n v="0.99990000000000001"/>
    <n v="0.99990000000000001"/>
    <n v="1.105"/>
    <n v="0.65"/>
    <n v="0.99959999999999993"/>
    <n v="2020"/>
    <s v="2025"/>
  </r>
  <r>
    <n v="51"/>
    <x v="5"/>
    <x v="2"/>
    <x v="8"/>
    <x v="38"/>
    <n v="5.8724000000000007"/>
    <n v="1.1280000000000001"/>
    <n v="0.99990000000000001"/>
    <n v="0.99990000000000001"/>
    <n v="1.095"/>
    <n v="0.65"/>
    <n v="0.99959999999999993"/>
    <n v="2020"/>
    <s v="2025"/>
  </r>
  <r>
    <n v="52"/>
    <x v="5"/>
    <x v="2"/>
    <x v="8"/>
    <x v="39"/>
    <n v="5.9308000000000005"/>
    <n v="1.1280000000000001"/>
    <n v="0.99990000000000001"/>
    <n v="0.99990000000000001"/>
    <n v="1.0820000000000001"/>
    <n v="0.65"/>
    <n v="1.071"/>
    <n v="2020"/>
    <s v="2025"/>
  </r>
  <r>
    <n v="53"/>
    <x v="5"/>
    <x v="2"/>
    <x v="8"/>
    <x v="40"/>
    <n v="6.9794000000000009"/>
    <n v="1.1280000000000001"/>
    <n v="0.99990000000000001"/>
    <n v="0.99990000000000001"/>
    <n v="1.1220000000000001"/>
    <n v="1.73"/>
    <n v="0.99959999999999993"/>
    <n v="2020"/>
    <s v="2025"/>
  </r>
  <r>
    <n v="54"/>
    <x v="5"/>
    <x v="3"/>
    <x v="11"/>
    <x v="41"/>
    <n v="7.2055999999999996"/>
    <n v="1.262"/>
    <n v="0.99990000000000001"/>
    <n v="0.99990000000000001"/>
    <n v="1.153"/>
    <n v="1.7911999999999999"/>
    <n v="0.99959999999999993"/>
    <n v="2020"/>
    <s v="2025"/>
  </r>
  <r>
    <n v="55"/>
    <x v="6"/>
    <x v="1"/>
    <x v="7"/>
    <x v="34"/>
    <n v="6.6217999999999995"/>
    <n v="1.476"/>
    <n v="0.99990000000000001"/>
    <n v="1.0899000000000001"/>
    <n v="0.95250000000000012"/>
    <n v="0.81830000000000003"/>
    <n v="1.2851999999999999"/>
    <n v="2021"/>
    <s v="2026"/>
  </r>
  <r>
    <n v="56"/>
    <x v="6"/>
    <x v="2"/>
    <x v="8"/>
    <x v="42"/>
    <n v="5.5286499999999998"/>
    <n v="1.264"/>
    <n v="0.47772999999999999"/>
    <n v="0.49691999999999992"/>
    <n v="1.0925999999999998"/>
    <n v="1.0549999999999999"/>
    <n v="1.1424000000000001"/>
    <n v="2021"/>
    <s v="2026"/>
  </r>
  <r>
    <n v="57"/>
    <x v="7"/>
    <x v="1"/>
    <x v="7"/>
    <x v="43"/>
    <n v="3.6906499999999998"/>
    <n v="1.028"/>
    <n v="0.25553000000000003"/>
    <n v="0.21132000000000001"/>
    <n v="1.1675"/>
    <n v="0.59989999999999999"/>
    <n v="0.42839999999999995"/>
    <n v="2021"/>
    <s v="2026"/>
  </r>
  <r>
    <n v="58"/>
    <x v="5"/>
    <x v="0"/>
    <x v="17"/>
    <x v="44"/>
    <n v="6.4137200000000005"/>
    <n v="1.22"/>
    <n v="1.111"/>
    <n v="1.2110000000000001"/>
    <n v="1.2220000000000002"/>
    <n v="0.95"/>
    <n v="0.69972000000000001"/>
    <n v="2021"/>
    <s v="2026"/>
  </r>
  <r>
    <n v="59"/>
    <x v="5"/>
    <x v="0"/>
    <x v="17"/>
    <x v="45"/>
    <n v="6.4137200000000005"/>
    <n v="1.22"/>
    <n v="1.111"/>
    <n v="1.2110000000000001"/>
    <n v="1.2220000000000002"/>
    <n v="0.95"/>
    <n v="0.69972000000000001"/>
    <n v="2021"/>
    <s v="2026"/>
  </r>
  <r>
    <n v="60"/>
    <x v="8"/>
    <x v="1"/>
    <x v="15"/>
    <x v="23"/>
    <n v="5.0029200000000005"/>
    <n v="0.93800000000000006"/>
    <n v="0.34440999999999999"/>
    <n v="0.72641"/>
    <n v="0.90800000000000014"/>
    <n v="1.0865"/>
    <n v="0.99959999999999993"/>
    <n v="2021"/>
    <s v="2026"/>
  </r>
  <r>
    <n v="61"/>
    <x v="8"/>
    <x v="2"/>
    <x v="18"/>
    <x v="23"/>
    <n v="4.9866799999999998"/>
    <n v="1.1200000000000001"/>
    <n v="0.15554000000000001"/>
    <n v="0.65854000000000001"/>
    <n v="0.90800000000000014"/>
    <n v="1.145"/>
    <n v="0.99959999999999993"/>
    <n v="2021"/>
    <s v="2026"/>
  </r>
  <r>
    <n v="62"/>
    <x v="8"/>
    <x v="2"/>
    <x v="18"/>
    <x v="46"/>
    <n v="6.9339000000000004"/>
    <n v="1.034"/>
    <n v="0.99990000000000001"/>
    <n v="1.0899000000000001"/>
    <n v="0.91550000000000009"/>
    <n v="1.895"/>
    <n v="0.99959999999999993"/>
    <n v="2021"/>
    <s v="2026"/>
  </r>
  <r>
    <n v="63"/>
    <x v="7"/>
    <x v="1"/>
    <x v="10"/>
    <x v="47"/>
    <n v="3.4937399999999998"/>
    <n v="0.90199999999999991"/>
    <n v="0.21109"/>
    <n v="0.15165000000000001"/>
    <n v="0.74500000000000011"/>
    <n v="0.77"/>
    <n v="0.71399999999999997"/>
    <n v="2021"/>
    <s v="2026"/>
  </r>
  <r>
    <n v="64"/>
    <x v="7"/>
    <x v="1"/>
    <x v="14"/>
    <x v="30"/>
    <n v="4.8587799999999994"/>
    <n v="1.008"/>
    <n v="0.98879000000000006"/>
    <n v="1.04969"/>
    <n v="0.78400000000000003"/>
    <n v="0.59989999999999999"/>
    <n v="0.42839999999999995"/>
    <n v="2021"/>
    <s v="2026"/>
  </r>
  <r>
    <n v="65"/>
    <x v="9"/>
    <x v="3"/>
    <x v="11"/>
    <x v="41"/>
    <n v="5.6260000000000003"/>
    <n v="0.98080000000000001"/>
    <n v="1.111"/>
    <n v="1.2110000000000001"/>
    <n v="1.0285"/>
    <n v="0.86630000000000007"/>
    <n v="0.42839999999999995"/>
    <n v="2021"/>
    <n v="2026"/>
  </r>
  <r>
    <n v="66"/>
    <x v="9"/>
    <x v="1"/>
    <x v="4"/>
    <x v="48"/>
    <n v="4.3815400000000002"/>
    <n v="1.048"/>
    <n v="0.16664999999999999"/>
    <n v="0.39429000000000003"/>
    <n v="1.0780000000000001"/>
    <n v="0.69500000000000006"/>
    <n v="0.99959999999999993"/>
    <n v="2021"/>
    <n v="2026"/>
  </r>
  <r>
    <n v="67"/>
    <x v="10"/>
    <x v="2"/>
    <x v="8"/>
    <x v="49"/>
    <n v="4.3823759999999998"/>
    <n v="1.4640000000000002"/>
    <n v="0.23997599999999999"/>
    <n v="0.2596"/>
    <n v="0.79420000000000002"/>
    <n v="0.625"/>
    <n v="0.99959999999999993"/>
    <n v="2021"/>
    <n v="2026"/>
  </r>
  <r>
    <n v="68"/>
    <x v="5"/>
    <x v="1"/>
    <x v="1"/>
    <x v="50"/>
    <n v="6.1447399999999996"/>
    <n v="1"/>
    <n v="0.99990000000000001"/>
    <n v="1.01014"/>
    <n v="0.9880000000000001"/>
    <n v="0.86150000000000004"/>
    <n v="1.2851999999999999"/>
    <n v="2021"/>
    <s v="2026"/>
  </r>
  <r>
    <n v="69"/>
    <x v="11"/>
    <x v="1"/>
    <x v="12"/>
    <x v="51"/>
    <n v="4.9408300000000001"/>
    <n v="1.36"/>
    <n v="0.53327999999999998"/>
    <n v="0.56550999999999996"/>
    <n v="0.98050000000000015"/>
    <n v="0.74470000000000003"/>
    <n v="0.75683999999999996"/>
    <n v="2021"/>
    <s v="2026"/>
  </r>
  <r>
    <n v="70"/>
    <x v="11"/>
    <x v="1"/>
    <x v="14"/>
    <x v="22"/>
    <n v="4.1971699999999998"/>
    <n v="1.286"/>
    <n v="0.17776"/>
    <n v="0.35675000000000001"/>
    <n v="0.95600000000000018"/>
    <n v="0.74950000000000006"/>
    <n v="0.67115999999999998"/>
    <n v="2021"/>
    <s v="2026"/>
  </r>
  <r>
    <n v="71"/>
    <x v="11"/>
    <x v="3"/>
    <x v="11"/>
    <x v="41"/>
    <n v="6.2085600000000003"/>
    <n v="1.2527999999999999"/>
    <n v="0.92212999999999989"/>
    <n v="0.98258999999999996"/>
    <n v="1.0503000000000002"/>
    <n v="0.8155"/>
    <n v="1.1852399999999998"/>
    <n v="2021"/>
    <s v="2026"/>
  </r>
  <r>
    <n v="72"/>
    <x v="5"/>
    <x v="1"/>
    <x v="19"/>
    <x v="52"/>
    <n v="6.2348569999999999"/>
    <n v="1.694"/>
    <n v="0.37440700000000005"/>
    <n v="0.38998999999999995"/>
    <n v="0.96250000000000013"/>
    <n v="2"/>
    <n v="0.81395999999999991"/>
    <n v="2021"/>
    <s v="2026"/>
  </r>
  <r>
    <n v="73"/>
    <x v="5"/>
    <x v="2"/>
    <x v="20"/>
    <x v="53"/>
    <n v="5.3515199999999998"/>
    <n v="1.732"/>
    <n v="0.14443"/>
    <n v="0.16215000000000002"/>
    <n v="0.98450000000000015"/>
    <n v="2"/>
    <n v="0.32844000000000001"/>
    <n v="2021"/>
    <s v="2026"/>
  </r>
  <r>
    <n v="74"/>
    <x v="12"/>
    <x v="1"/>
    <x v="21"/>
    <x v="54"/>
    <n v="3.07403"/>
    <n v="0"/>
    <n v="0.44440000000000002"/>
    <n v="0.47604999999999997"/>
    <n v="0.9255000000000001"/>
    <n v="0"/>
    <n v="1.2280799999999998"/>
    <n v="2021"/>
    <s v="2026"/>
  </r>
  <r>
    <n v="75"/>
    <x v="12"/>
    <x v="2"/>
    <x v="22"/>
    <x v="55"/>
    <n v="4.5255299999999998"/>
    <n v="0.99399999999999999"/>
    <n v="0.66659999999999997"/>
    <n v="0.70483000000000007"/>
    <n v="1.0367"/>
    <n v="0.69500000000000006"/>
    <n v="0.42839999999999995"/>
    <n v="2021"/>
    <s v="2026"/>
  </r>
  <r>
    <n v="76"/>
    <x v="12"/>
    <x v="1"/>
    <x v="1"/>
    <x v="56"/>
    <n v="5.1857030000000002"/>
    <n v="0.74039999999999995"/>
    <n v="0.58105300000000004"/>
    <n v="0.63965000000000005"/>
    <n v="0.83940000000000015"/>
    <n v="1.1000000000000001"/>
    <n v="1.2851999999999999"/>
    <n v="2021"/>
    <s v="2026"/>
  </r>
  <r>
    <n v="77"/>
    <x v="12"/>
    <x v="2"/>
    <x v="2"/>
    <x v="57"/>
    <n v="3.4846979999999999"/>
    <n v="0.76400000000000001"/>
    <n v="0.17776"/>
    <n v="0.193438"/>
    <n v="0.9215000000000001"/>
    <n v="0"/>
    <n v="1.4279999999999999"/>
    <n v="2021"/>
    <s v="2026"/>
  </r>
  <r>
    <n v="78"/>
    <x v="12"/>
    <x v="2"/>
    <x v="23"/>
    <x v="58"/>
    <n v="4.8073399999999999"/>
    <n v="1.1439999999999999"/>
    <n v="0.57772000000000001"/>
    <n v="0.61416999999999999"/>
    <n v="0.8932500000000001"/>
    <n v="0.65"/>
    <n v="0.92820000000000003"/>
    <n v="2021"/>
    <s v="2026"/>
  </r>
  <r>
    <n v="79"/>
    <x v="12"/>
    <x v="1"/>
    <x v="19"/>
    <x v="59"/>
    <n v="4.65754"/>
    <n v="0.97"/>
    <n v="0.39995999999999998"/>
    <n v="0.43618000000000001"/>
    <n v="1.1040000000000001"/>
    <n v="0.60499999999999998"/>
    <n v="1.1424000000000001"/>
    <n v="2021"/>
    <s v="2026"/>
  </r>
  <r>
    <n v="80"/>
    <x v="12"/>
    <x v="2"/>
    <x v="20"/>
    <x v="60"/>
    <n v="4.458730000000001"/>
    <n v="1"/>
    <n v="0.31108000000000002"/>
    <n v="0.33575000000000005"/>
    <n v="1.0945000000000003"/>
    <n v="0.57499999999999996"/>
    <n v="1.1424000000000001"/>
    <n v="2021"/>
    <s v="2026"/>
  </r>
  <r>
    <n v="81"/>
    <x v="12"/>
    <x v="1"/>
    <x v="13"/>
    <x v="61"/>
    <n v="4.1474409999999997"/>
    <n v="0.93199999999999994"/>
    <n v="0.51550400000000007"/>
    <n v="0.61273699999999998"/>
    <n v="0.92600000000000016"/>
    <n v="0.59"/>
    <n v="0.57120000000000004"/>
    <n v="2021"/>
    <s v="2026"/>
  </r>
  <r>
    <n v="82"/>
    <x v="12"/>
    <x v="2"/>
    <x v="16"/>
    <x v="62"/>
    <n v="4.2957999999999998"/>
    <n v="0.95"/>
    <n v="0.99990000000000001"/>
    <n v="0.99990000000000001"/>
    <n v="0.83100000000000018"/>
    <n v="0.51500000000000001"/>
    <n v="0"/>
    <n v="2021"/>
    <s v="2026"/>
  </r>
  <r>
    <n v="83"/>
    <x v="12"/>
    <x v="3"/>
    <x v="11"/>
    <x v="63"/>
    <n v="4.9896000000000003"/>
    <n v="0.78400000000000003"/>
    <n v="0.22220000000000001"/>
    <n v="0.2422"/>
    <n v="1.1010000000000002"/>
    <n v="1.355"/>
    <n v="1.2851999999999999"/>
    <n v="2021"/>
    <s v="2026"/>
  </r>
  <r>
    <n v="84"/>
    <x v="10"/>
    <x v="2"/>
    <x v="22"/>
    <x v="64"/>
    <n v="4.2161370000000007"/>
    <n v="0.82400000000000007"/>
    <n v="0.29663700000000004"/>
    <n v="0.31270000000000003"/>
    <n v="0.64000000000000012"/>
    <n v="2"/>
    <n v="0.14280000000000001"/>
    <n v="2021"/>
    <s v="2026"/>
  </r>
  <r>
    <n v="85"/>
    <x v="10"/>
    <x v="1"/>
    <x v="24"/>
    <x v="65"/>
    <n v="4.3698009999999998"/>
    <n v="0.82220000000000004"/>
    <n v="0.96434799999999998"/>
    <n v="1.071253"/>
    <n v="0.72640000000000016"/>
    <n v="0.5"/>
    <n v="0.28560000000000002"/>
    <n v="2021"/>
    <s v="2026"/>
  </r>
  <r>
    <n v="86"/>
    <x v="10"/>
    <x v="1"/>
    <x v="14"/>
    <x v="28"/>
    <n v="4.5432070000000007"/>
    <n v="0.91600000000000015"/>
    <n v="0.68881999999999999"/>
    <n v="0.83298700000000003"/>
    <n v="1.1020000000000001"/>
    <n v="0.57499999999999996"/>
    <n v="0.42839999999999995"/>
    <n v="2021"/>
    <s v="2026"/>
  </r>
  <r>
    <n v="87"/>
    <x v="10"/>
    <x v="1"/>
    <x v="4"/>
    <x v="66"/>
    <n v="4.3644379999999998"/>
    <n v="1.0780000000000001"/>
    <n v="0.66882199999999992"/>
    <n v="0.66123600000000005"/>
    <n v="0.94650000000000023"/>
    <n v="0.71"/>
    <n v="0.29987999999999998"/>
    <n v="2021"/>
    <s v="2026"/>
  </r>
  <r>
    <n v="88"/>
    <x v="10"/>
    <x v="2"/>
    <x v="25"/>
    <x v="67"/>
    <n v="3.2240690000000005"/>
    <n v="0.49000000000000005"/>
    <n v="0.36551900000000004"/>
    <n v="0.38195000000000001"/>
    <n v="0.79600000000000015"/>
    <n v="0.90500000000000003"/>
    <n v="0.28560000000000002"/>
    <n v="2021"/>
    <s v="2026"/>
  </r>
  <r>
    <n v="89"/>
    <x v="10"/>
    <x v="2"/>
    <x v="5"/>
    <x v="68"/>
    <n v="3.8806320000000003"/>
    <n v="1.0860000000000001"/>
    <n v="0.30774700000000005"/>
    <n v="0.32988499999999998"/>
    <n v="1"/>
    <n v="0.8"/>
    <n v="0.35699999999999998"/>
    <n v="2021"/>
    <s v="2026"/>
  </r>
  <r>
    <n v="90"/>
    <x v="10"/>
    <x v="2"/>
    <x v="6"/>
    <x v="69"/>
    <n v="4.3896060000000006"/>
    <n v="1.01"/>
    <n v="0.75436900000000007"/>
    <n v="0.82513700000000001"/>
    <n v="0.86450000000000027"/>
    <n v="0.65"/>
    <n v="0.28560000000000002"/>
    <n v="2021"/>
    <s v="2026"/>
  </r>
  <r>
    <n v="91"/>
    <x v="10"/>
    <x v="2"/>
    <x v="26"/>
    <x v="70"/>
    <n v="5.891235"/>
    <n v="1.6140000000000001"/>
    <n v="0.40218199999999998"/>
    <n v="0.486653"/>
    <n v="1.0793999999999999"/>
    <n v="1.595"/>
    <n v="0.71399999999999997"/>
    <n v="2021"/>
    <s v="2026"/>
  </r>
  <r>
    <n v="92"/>
    <x v="10"/>
    <x v="2"/>
    <x v="16"/>
    <x v="25"/>
    <n v="4.7675999999999998"/>
    <n v="0.42"/>
    <n v="1.111"/>
    <n v="1.2110000000000001"/>
    <n v="0.94000000000000017"/>
    <n v="0.8"/>
    <n v="0.28560000000000002"/>
    <n v="2021"/>
    <s v="2026"/>
  </r>
  <r>
    <n v="93"/>
    <x v="13"/>
    <x v="0"/>
    <x v="27"/>
    <x v="71"/>
    <n v="5.07"/>
    <n v="0.92600000000000005"/>
    <n v="0.27775"/>
    <n v="0.30275000000000002"/>
    <n v="0.84950000000000014"/>
    <n v="2"/>
    <n v="0.71399999999999997"/>
    <n v="2021"/>
    <s v="2026"/>
  </r>
  <r>
    <n v="94"/>
    <x v="13"/>
    <x v="0"/>
    <x v="28"/>
    <x v="72"/>
    <n v="6.1461999999999994"/>
    <n v="0.96"/>
    <n v="0.53327999999999998"/>
    <n v="0.57096000000000002"/>
    <n v="0.91100000000000014"/>
    <n v="2"/>
    <n v="1.1709599999999998"/>
    <n v="2021"/>
    <s v="2026"/>
  </r>
  <r>
    <n v="95"/>
    <x v="13"/>
    <x v="0"/>
    <x v="29"/>
    <x v="73"/>
    <n v="5.7310600000000003"/>
    <n v="0.8600000000000001"/>
    <n v="0.47772999999999999"/>
    <n v="0.52373000000000003"/>
    <n v="0.87000000000000011"/>
    <n v="2"/>
    <n v="0.99959999999999993"/>
    <n v="2021"/>
    <s v="2026"/>
  </r>
  <r>
    <n v="96"/>
    <x v="13"/>
    <x v="0"/>
    <x v="30"/>
    <x v="74"/>
    <n v="5.8257999999999992"/>
    <n v="0.89999999999999991"/>
    <n v="0.33329999999999999"/>
    <n v="0.36329999999999996"/>
    <n v="0.94400000000000017"/>
    <n v="2"/>
    <n v="1.2851999999999999"/>
    <n v="2021"/>
    <s v="2026"/>
  </r>
  <r>
    <n v="97"/>
    <x v="13"/>
    <x v="0"/>
    <x v="31"/>
    <x v="41"/>
    <n v="4.8593600000000006"/>
    <n v="0.83199999999999996"/>
    <n v="0.41106999999999999"/>
    <n v="0.43628999999999996"/>
    <n v="1.1800000000000002"/>
    <n v="2"/>
    <n v="0"/>
    <n v="2021"/>
    <s v="2026"/>
  </r>
  <r>
    <n v="98"/>
    <x v="13"/>
    <x v="0"/>
    <x v="32"/>
    <x v="75"/>
    <n v="6.5944000000000003"/>
    <n v="0.89800000000000002"/>
    <n v="1.111"/>
    <n v="1.2110000000000001"/>
    <n v="0.94600000000000017"/>
    <n v="2"/>
    <n v="0.42839999999999995"/>
    <n v="2021"/>
    <s v="2026"/>
  </r>
  <r>
    <n v="99"/>
    <x v="13"/>
    <x v="1"/>
    <x v="14"/>
    <x v="71"/>
    <n v="5.8033700000000001"/>
    <n v="1.1060000000000001"/>
    <n v="0.75548000000000004"/>
    <n v="0.88278999999999996"/>
    <n v="0.96850000000000014"/>
    <n v="1.8049999999999999"/>
    <n v="0.28560000000000002"/>
    <n v="2021"/>
    <s v="2026"/>
  </r>
  <r>
    <n v="100"/>
    <x v="13"/>
    <x v="1"/>
    <x v="12"/>
    <x v="76"/>
    <n v="5.9975000000000005"/>
    <n v="1.304"/>
    <n v="0.33329999999999999"/>
    <n v="0.36329999999999996"/>
    <n v="0.95950000000000002"/>
    <n v="1.895"/>
    <n v="1.1424000000000001"/>
    <n v="2021"/>
    <s v="2026"/>
  </r>
  <r>
    <n v="101"/>
    <x v="13"/>
    <x v="1"/>
    <x v="4"/>
    <x v="74"/>
    <n v="5.7975000000000003"/>
    <n v="0.98399999999999999"/>
    <n v="0.33329999999999999"/>
    <n v="0.36329999999999996"/>
    <n v="1.0495000000000001"/>
    <n v="1.9249999999999998"/>
    <n v="1.1424000000000001"/>
    <n v="2021"/>
    <s v="2026"/>
  </r>
  <r>
    <n v="102"/>
    <x v="13"/>
    <x v="1"/>
    <x v="1"/>
    <x v="77"/>
    <n v="5.2379100000000003"/>
    <n v="1.0900000000000001"/>
    <n v="0.28886000000000001"/>
    <n v="0.32784999999999997"/>
    <n v="0.96000000000000008"/>
    <n v="2"/>
    <n v="0.57120000000000004"/>
    <n v="2021"/>
    <s v="2026"/>
  </r>
  <r>
    <n v="103"/>
    <x v="13"/>
    <x v="1"/>
    <x v="10"/>
    <x v="78"/>
    <n v="5.9452170000000004"/>
    <n v="0.79400000000000004"/>
    <n v="0.39329399999999998"/>
    <n v="0.51992300000000002"/>
    <n v="0.87000000000000022"/>
    <n v="1.94"/>
    <n v="1.4279999999999999"/>
    <n v="2021"/>
    <s v="2026"/>
  </r>
  <r>
    <n v="104"/>
    <x v="13"/>
    <x v="2"/>
    <x v="5"/>
    <x v="28"/>
    <n v="5.0220000000000002"/>
    <n v="1.1120000000000001"/>
    <n v="0.33329999999999999"/>
    <n v="0.36329999999999996"/>
    <n v="0.93500000000000028"/>
    <n v="1.85"/>
    <n v="0.42839999999999995"/>
    <n v="2021"/>
    <s v="2026"/>
  </r>
  <r>
    <n v="105"/>
    <x v="13"/>
    <x v="2"/>
    <x v="25"/>
    <x v="79"/>
    <n v="5.6832000000000003"/>
    <n v="1.1140000000000001"/>
    <n v="0.33329999999999999"/>
    <n v="0.36329999999999996"/>
    <n v="0.93300000000000016"/>
    <n v="1.94"/>
    <n v="0.99959999999999993"/>
    <n v="2021"/>
    <s v="2026"/>
  </r>
  <r>
    <n v="106"/>
    <x v="13"/>
    <x v="2"/>
    <x v="8"/>
    <x v="72"/>
    <n v="5.9552000000000005"/>
    <n v="1.1840000000000002"/>
    <n v="0.33329999999999999"/>
    <n v="0.36329999999999996"/>
    <n v="1.0750000000000002"/>
    <n v="2"/>
    <n v="0.99959999999999993"/>
    <n v="2021"/>
    <s v="2026"/>
  </r>
  <r>
    <n v="107"/>
    <x v="13"/>
    <x v="2"/>
    <x v="2"/>
    <x v="77"/>
    <n v="5.7403599999999999"/>
    <n v="1.306"/>
    <n v="0.22220000000000001"/>
    <n v="0.25185999999999997"/>
    <n v="1.1035000000000001"/>
    <n v="2"/>
    <n v="0.8567999999999999"/>
    <n v="2021"/>
    <s v="2026"/>
  </r>
  <r>
    <n v="108"/>
    <x v="13"/>
    <x v="2"/>
    <x v="6"/>
    <x v="80"/>
    <n v="6.0286"/>
    <n v="1.0920000000000001"/>
    <n v="0.33329999999999999"/>
    <n v="0.36329999999999996"/>
    <n v="0.88700000000000012"/>
    <n v="1.9249999999999998"/>
    <n v="1.4279999999999999"/>
    <n v="2021"/>
    <s v="2026"/>
  </r>
  <r>
    <n v="109"/>
    <x v="13"/>
    <x v="3"/>
    <x v="11"/>
    <x v="81"/>
    <n v="7.7136499999999995"/>
    <n v="1.048"/>
    <n v="1.05545"/>
    <n v="1.1599999999999999"/>
    <n v="1.1650000000000003"/>
    <n v="2"/>
    <n v="1.2851999999999999"/>
    <n v="2021"/>
    <s v="2026"/>
  </r>
  <r>
    <n v="110"/>
    <x v="2"/>
    <x v="2"/>
    <x v="15"/>
    <x v="82"/>
    <n v="5.1194899999999999"/>
    <n v="1.1099999999999999"/>
    <n v="0.85435899999999998"/>
    <n v="0.94533100000000003"/>
    <n v="0.8620000000000001"/>
    <n v="0.77659999999999996"/>
    <n v="0.57120000000000004"/>
    <n v="2021"/>
    <s v="2026"/>
  </r>
  <r>
    <n v="111"/>
    <x v="2"/>
    <x v="2"/>
    <x v="5"/>
    <x v="28"/>
    <n v="6.3443149999999999"/>
    <n v="1.3460000000000001"/>
    <n v="0.88880000000000003"/>
    <n v="0.96451500000000001"/>
    <n v="0.94400000000000017"/>
    <n v="1.1299999999999999"/>
    <n v="1.071"/>
    <n v="2021"/>
    <s v="2026"/>
  </r>
  <r>
    <n v="112"/>
    <x v="5"/>
    <x v="2"/>
    <x v="2"/>
    <x v="83"/>
    <n v="4.1186399999999992"/>
    <n v="1"/>
    <n v="0.54438999999999993"/>
    <n v="0.59316999999999998"/>
    <n v="0.90400000000000014"/>
    <n v="0.92"/>
    <n v="0.15708"/>
    <n v="2021"/>
    <s v="2026"/>
  </r>
  <r>
    <n v="113"/>
    <x v="14"/>
    <x v="1"/>
    <x v="3"/>
    <x v="84"/>
    <n v="5.4142100000000006"/>
    <n v="1.232"/>
    <n v="0.56661000000000006"/>
    <n v="0.60139999999999993"/>
    <n v="1.1240000000000003"/>
    <n v="0.60499999999999998"/>
    <n v="1.2851999999999999"/>
    <n v="2022"/>
    <s v="2027"/>
  </r>
  <r>
    <n v="114"/>
    <x v="14"/>
    <x v="1"/>
    <x v="13"/>
    <x v="85"/>
    <n v="6.6767719999999997"/>
    <n v="1.3360000000000001"/>
    <n v="0.52883599999999997"/>
    <n v="1.030036"/>
    <n v="0.93350000000000022"/>
    <n v="1.4203999999999999"/>
    <n v="1.4279999999999999"/>
    <n v="2022"/>
    <s v="2027"/>
  </r>
  <r>
    <n v="115"/>
    <x v="2"/>
    <x v="1"/>
    <x v="21"/>
    <x v="86"/>
    <n v="6.9848470000000002"/>
    <n v="1.0780000000000001"/>
    <n v="1.0854470000000001"/>
    <n v="1.1866999999999999"/>
    <n v="1.0467000000000002"/>
    <n v="1.1600000000000001"/>
    <n v="1.4279999999999999"/>
    <n v="2022"/>
    <s v="2027"/>
  </r>
  <r>
    <n v="116"/>
    <x v="2"/>
    <x v="2"/>
    <x v="25"/>
    <x v="79"/>
    <n v="6.2047239999999997"/>
    <n v="1.3388000000000002"/>
    <n v="0.59327400000000008"/>
    <n v="0.64569999999999994"/>
    <n v="1.0059500000000001"/>
    <n v="1.1930000000000001"/>
    <n v="1.4279999999999999"/>
    <n v="2022"/>
    <s v="2027"/>
  </r>
  <r>
    <n v="117"/>
    <x v="2"/>
    <x v="3"/>
    <x v="11"/>
    <x v="41"/>
    <n v="7.2818620000000003"/>
    <n v="1.3240000000000001"/>
    <n v="1.049895"/>
    <n v="1.030467"/>
    <n v="0.99250000000000016"/>
    <n v="1.4570000000000001"/>
    <n v="1.4279999999999999"/>
    <n v="2022"/>
    <s v="2027"/>
  </r>
  <r>
    <n v="118"/>
    <x v="2"/>
    <x v="1"/>
    <x v="14"/>
    <x v="28"/>
    <n v="6.3346400000000003"/>
    <n v="1.008"/>
    <n v="0.66104499999999999"/>
    <n v="0.696295"/>
    <n v="1.0285000000000002"/>
    <n v="1.5127999999999999"/>
    <n v="1.4279999999999999"/>
    <n v="2022"/>
    <s v="2027"/>
  </r>
  <r>
    <n v="119"/>
    <x v="2"/>
    <x v="2"/>
    <x v="23"/>
    <x v="87"/>
    <n v="5.3182999999999998"/>
    <n v="1.4320000000000002"/>
    <n v="0.33329999999999999"/>
    <n v="0.36329999999999996"/>
    <n v="1.0295000000000001"/>
    <n v="0.875"/>
    <n v="1.2851999999999999"/>
    <n v="2022"/>
    <s v="2027"/>
  </r>
  <r>
    <n v="120"/>
    <x v="2"/>
    <x v="1"/>
    <x v="10"/>
    <x v="88"/>
    <n v="5.1383000000000001"/>
    <n v="1.1359999999999999"/>
    <n v="0.44440000000000002"/>
    <n v="0.4844"/>
    <n v="0.81550000000000011"/>
    <n v="0.83000000000000007"/>
    <n v="1.4279999999999999"/>
    <n v="2022"/>
    <s v="2027"/>
  </r>
  <r>
    <n v="121"/>
    <x v="2"/>
    <x v="2"/>
    <x v="33"/>
    <x v="89"/>
    <n v="5.6689380000000007"/>
    <n v="1.3580000000000001"/>
    <n v="0.52105899999999994"/>
    <n v="0.63987899999999998"/>
    <n v="0.75760000000000005"/>
    <n v="1.25"/>
    <n v="1.1424000000000001"/>
    <n v="2022"/>
    <s v="2027"/>
  </r>
  <r>
    <n v="122"/>
    <x v="11"/>
    <x v="0"/>
    <x v="34"/>
    <x v="23"/>
    <n v="5.7196039999999995"/>
    <n v="1.3639999999999999"/>
    <n v="0.66326699999999994"/>
    <n v="0.668937"/>
    <n v="0.84850000000000014"/>
    <n v="0.88969999999999994"/>
    <n v="1.2851999999999999"/>
    <n v="2022"/>
    <s v="2027"/>
  </r>
  <r>
    <n v="123"/>
    <x v="11"/>
    <x v="0"/>
    <x v="27"/>
    <x v="28"/>
    <n v="4.0153109999999996"/>
    <n v="1.3540000000000001"/>
    <n v="0.37996200000000002"/>
    <n v="0.35554899999999995"/>
    <n v="1.028"/>
    <n v="0.755"/>
    <n v="0.14280000000000001"/>
    <n v="2022"/>
    <s v="2027"/>
  </r>
  <r>
    <n v="124"/>
    <x v="11"/>
    <x v="0"/>
    <x v="32"/>
    <x v="90"/>
    <n v="3.8274999999999997"/>
    <n v="0.47199999999999998"/>
    <n v="0.33329999999999999"/>
    <n v="0.36329999999999996"/>
    <n v="0.76150000000000007"/>
    <n v="0.755"/>
    <n v="1.1424000000000001"/>
    <n v="2022"/>
    <s v="2027"/>
  </r>
  <r>
    <n v="125"/>
    <x v="11"/>
    <x v="0"/>
    <x v="35"/>
    <x v="91"/>
    <n v="4.5338000000000003"/>
    <n v="0.93800000000000006"/>
    <n v="0.33329999999999999"/>
    <n v="0.36329999999999996"/>
    <n v="0.85900000000000021"/>
    <n v="0.755"/>
    <n v="1.2851999999999999"/>
    <n v="2022"/>
    <s v="2027"/>
  </r>
  <r>
    <n v="126"/>
    <x v="11"/>
    <x v="0"/>
    <x v="17"/>
    <x v="33"/>
    <n v="6.7116999999999987"/>
    <n v="1.4059999999999999"/>
    <n v="1.111"/>
    <n v="1.2110000000000001"/>
    <n v="0.9285000000000001"/>
    <n v="0.77"/>
    <n v="1.2851999999999999"/>
    <n v="2022"/>
    <s v="2027"/>
  </r>
  <r>
    <n v="127"/>
    <x v="6"/>
    <x v="2"/>
    <x v="25"/>
    <x v="92"/>
    <n v="5.2306689999999998"/>
    <n v="1.514"/>
    <n v="0.36551900000000004"/>
    <n v="0.38195000000000001"/>
    <n v="0.94400000000000017"/>
    <n v="0.74"/>
    <n v="1.2851999999999999"/>
    <n v="2022"/>
    <s v="2027"/>
  </r>
  <r>
    <n v="128"/>
    <x v="6"/>
    <x v="1"/>
    <x v="14"/>
    <x v="28"/>
    <n v="5.4581400000000002"/>
    <n v="1.238"/>
    <n v="0.66104499999999999"/>
    <n v="0.696295"/>
    <n v="0.93600000000000017"/>
    <n v="0.64159999999999995"/>
    <n v="1.2851999999999999"/>
    <n v="2022"/>
    <s v="2027"/>
  </r>
  <r>
    <n v="129"/>
    <x v="6"/>
    <x v="2"/>
    <x v="5"/>
    <x v="93"/>
    <n v="5.8871380000000002"/>
    <n v="1.778"/>
    <n v="0.52105899999999994"/>
    <n v="0.63987899999999998"/>
    <n v="0.96800000000000019"/>
    <n v="0.69500000000000006"/>
    <n v="1.2851999999999999"/>
    <n v="2022"/>
    <s v="2027"/>
  </r>
  <r>
    <n v="130"/>
    <x v="6"/>
    <x v="1"/>
    <x v="10"/>
    <x v="10"/>
    <n v="4.7965"/>
    <n v="0.89800000000000002"/>
    <n v="0.44440000000000002"/>
    <n v="0.4844"/>
    <n v="0.97450000000000014"/>
    <n v="0.71"/>
    <n v="1.2851999999999999"/>
    <n v="2022"/>
    <s v="2027"/>
  </r>
  <r>
    <n v="131"/>
    <x v="0"/>
    <x v="1"/>
    <x v="14"/>
    <x v="94"/>
    <n v="5.8228490000000006"/>
    <n v="1.1099999999999999"/>
    <n v="0.559944"/>
    <n v="0.60320499999999999"/>
    <n v="1.0415000000000001"/>
    <n v="1.3658000000000001"/>
    <n v="1.1424000000000001"/>
    <n v="2022"/>
    <s v="2027"/>
  </r>
  <r>
    <n v="132"/>
    <x v="0"/>
    <x v="1"/>
    <x v="10"/>
    <x v="6"/>
    <n v="5.8236930000000005"/>
    <n v="1.1000000000000001"/>
    <n v="0.56105499999999997"/>
    <n v="0.610738"/>
    <n v="1.0770000000000002"/>
    <n v="1.3325"/>
    <n v="1.1424000000000001"/>
    <n v="2022"/>
    <s v="2027"/>
  </r>
  <r>
    <n v="133"/>
    <x v="0"/>
    <x v="3"/>
    <x v="11"/>
    <x v="41"/>
    <n v="6.4427380000000012"/>
    <n v="0.76"/>
    <n v="0.97879099999999997"/>
    <n v="1.0646370000000001"/>
    <n v="1.0745000000000002"/>
    <n v="1.4224100000000002"/>
    <n v="1.1424000000000001"/>
    <n v="2022"/>
    <s v="2027"/>
  </r>
  <r>
    <n v="134"/>
    <x v="10"/>
    <x v="2"/>
    <x v="36"/>
    <x v="95"/>
    <n v="4.8256260000000006"/>
    <n v="0.74400000000000011"/>
    <n v="0.68437599999999998"/>
    <n v="0.73805000000000009"/>
    <n v="0.82000000000000017"/>
    <n v="1.625"/>
    <n v="0.21419999999999997"/>
    <n v="2022"/>
    <s v="2027"/>
  </r>
  <r>
    <n v="135"/>
    <x v="10"/>
    <x v="1"/>
    <x v="37"/>
    <x v="96"/>
    <n v="3.9372919999999998"/>
    <n v="0.52200000000000002"/>
    <n v="0.53994599999999993"/>
    <n v="0.587646"/>
    <n v="0.88350000000000006"/>
    <n v="1.19"/>
    <n v="0.21419999999999997"/>
    <n v="2022"/>
    <s v="2027"/>
  </r>
  <r>
    <n v="136"/>
    <x v="10"/>
    <x v="1"/>
    <x v="3"/>
    <x v="97"/>
    <n v="3.366908"/>
    <n v="0.60600000000000009"/>
    <n v="0.419958"/>
    <n v="0.45354999999999995"/>
    <n v="0.8660000000000001"/>
    <n v="0.95"/>
    <n v="7.1400000000000005E-2"/>
    <n v="2022"/>
    <s v="2027"/>
  </r>
  <r>
    <n v="137"/>
    <x v="10"/>
    <x v="1"/>
    <x v="10"/>
    <x v="6"/>
    <n v="3.8490050000000005"/>
    <n v="0.59400000000000008"/>
    <n v="0.73659300000000005"/>
    <n v="0.81751200000000002"/>
    <n v="0.80850000000000011"/>
    <n v="0.82099999999999995"/>
    <n v="7.1400000000000005E-2"/>
    <n v="2022"/>
    <s v="2027"/>
  </r>
  <r>
    <n v="138"/>
    <x v="10"/>
    <x v="1"/>
    <x v="38"/>
    <x v="70"/>
    <n v="4.2501800000000003"/>
    <n v="0.41620000000000001"/>
    <n v="0.85102600000000006"/>
    <n v="0.95865400000000012"/>
    <n v="0.95340000000000014"/>
    <n v="0.99950000000000006"/>
    <n v="7.1400000000000005E-2"/>
    <n v="2022"/>
    <s v="2027"/>
  </r>
  <r>
    <n v="139"/>
    <x v="10"/>
    <x v="2"/>
    <x v="33"/>
    <x v="3"/>
    <n v="4.5050309999999998"/>
    <n v="0.9870000000000001"/>
    <n v="0.63438099999999997"/>
    <n v="0.7357499999999999"/>
    <n v="0.75900000000000012"/>
    <n v="1.3175000000000001"/>
    <n v="7.1400000000000005E-2"/>
    <n v="2022"/>
    <s v="2027"/>
  </r>
  <r>
    <n v="140"/>
    <x v="10"/>
    <x v="1"/>
    <x v="13"/>
    <x v="25"/>
    <n v="3.9906870000000008"/>
    <n v="0.46360000000000001"/>
    <n v="0.69659700000000002"/>
    <n v="0.64859"/>
    <n v="0.86050000000000026"/>
    <n v="1.25"/>
    <n v="7.1400000000000005E-2"/>
    <n v="2022"/>
    <s v="2027"/>
  </r>
  <r>
    <n v="141"/>
    <x v="10"/>
    <x v="1"/>
    <x v="7"/>
    <x v="34"/>
    <n v="3.9707340000000007"/>
    <n v="0.4506"/>
    <n v="0.58994100000000005"/>
    <n v="0.62579299999999993"/>
    <n v="0.98300000000000032"/>
    <n v="1.25"/>
    <n v="7.1400000000000005E-2"/>
    <n v="2022"/>
    <s v="2027"/>
  </r>
  <r>
    <n v="142"/>
    <x v="9"/>
    <x v="1"/>
    <x v="13"/>
    <x v="25"/>
    <n v="4.2053050000000001"/>
    <n v="0.78"/>
    <n v="0.81991799999999992"/>
    <n v="0.92262700000000009"/>
    <n v="0.8500000000000002"/>
    <n v="0.59"/>
    <n v="0.24276"/>
    <n v="2022"/>
    <s v="2027"/>
  </r>
  <r>
    <n v="143"/>
    <x v="9"/>
    <x v="1"/>
    <x v="7"/>
    <x v="7"/>
    <n v="3.8692280000000006"/>
    <n v="1.24"/>
    <n v="0.27886100000000003"/>
    <n v="0.31788699999999998"/>
    <n v="1.1660000000000001"/>
    <n v="0.56659999999999999"/>
    <n v="0.29987999999999998"/>
    <n v="2022"/>
    <s v="2027"/>
  </r>
  <r>
    <n v="144"/>
    <x v="7"/>
    <x v="0"/>
    <x v="27"/>
    <x v="98"/>
    <n v="4.1262829999999999"/>
    <n v="0.95"/>
    <n v="1.111"/>
    <n v="0.35788299999999995"/>
    <n v="0.54800000000000004"/>
    <n v="0.73099999999999998"/>
    <n v="0.42839999999999995"/>
    <n v="2022"/>
    <s v="2027"/>
  </r>
  <r>
    <n v="145"/>
    <x v="5"/>
    <x v="1"/>
    <x v="4"/>
    <x v="99"/>
    <n v="1.796046"/>
    <n v="0"/>
    <n v="0.34774300000000002"/>
    <n v="0.38466299999999998"/>
    <n v="0.73520000000000008"/>
    <n v="0"/>
    <n v="0.32844000000000001"/>
    <n v="2022"/>
    <s v="2027"/>
  </r>
  <r>
    <n v="146"/>
    <x v="15"/>
    <x v="3"/>
    <x v="11"/>
    <x v="41"/>
    <n v="5.4927199999999994"/>
    <n v="0.75600000000000001"/>
    <n v="0.87769000000000008"/>
    <n v="0.98343000000000003"/>
    <n v="0.95060000000000011"/>
    <n v="0.63979999999999992"/>
    <n v="1.2851999999999999"/>
    <n v="2022"/>
    <s v="2027"/>
  </r>
  <r>
    <n v="147"/>
    <x v="2"/>
    <x v="2"/>
    <x v="18"/>
    <x v="23"/>
    <n v="6.0174400000000006"/>
    <n v="1.2345999999999999"/>
    <n v="0.67993199999999998"/>
    <n v="0.7828679999999999"/>
    <n v="1.1248000000000002"/>
    <n v="1.05284"/>
    <n v="1.1424000000000001"/>
    <n v="2022"/>
    <s v="2027"/>
  </r>
  <r>
    <n v="148"/>
    <x v="5"/>
    <x v="0"/>
    <x v="31"/>
    <x v="100"/>
    <n v="3.1045290000000003"/>
    <n v="0"/>
    <n v="0.43884500000000004"/>
    <n v="0.54728399999999999"/>
    <n v="0.9760000000000002"/>
    <n v="0"/>
    <n v="1.1424000000000001"/>
    <n v="2022"/>
    <s v="2027"/>
  </r>
  <r>
    <n v="149"/>
    <x v="7"/>
    <x v="1"/>
    <x v="4"/>
    <x v="101"/>
    <n v="3.218"/>
    <n v="0.94"/>
    <n v="0.33329999999999999"/>
    <n v="0.36329999999999996"/>
    <n v="0.55800000000000005"/>
    <n v="0.59499999999999997"/>
    <n v="0.42839999999999995"/>
    <n v="2023"/>
    <s v="2028"/>
  </r>
  <r>
    <n v="150"/>
    <x v="7"/>
    <x v="0"/>
    <x v="28"/>
    <x v="34"/>
    <n v="3.6239929999999996"/>
    <n v="1"/>
    <n v="0.33885499999999996"/>
    <n v="0.36373799999999995"/>
    <n v="0.64800000000000002"/>
    <n v="0.84499999999999997"/>
    <n v="0.42839999999999995"/>
    <n v="2023"/>
    <s v="2028"/>
  </r>
  <r>
    <n v="151"/>
    <x v="4"/>
    <x v="1"/>
    <x v="3"/>
    <x v="102"/>
    <n v="2.8542600000000005"/>
    <n v="0.36599999999999999"/>
    <n v="0.56661000000000006"/>
    <n v="0.6210500000000001"/>
    <n v="0.76500000000000012"/>
    <n v="0.25"/>
    <n v="0.28560000000000002"/>
    <n v="2023"/>
    <s v="2028"/>
  </r>
  <r>
    <n v="152"/>
    <x v="4"/>
    <x v="3"/>
    <x v="11"/>
    <x v="103"/>
    <n v="5.5801499999999997"/>
    <n v="0.38999999999999996"/>
    <n v="0.75548000000000004"/>
    <n v="0.85856999999999994"/>
    <n v="0.73100000000000009"/>
    <n v="2.1311"/>
    <n v="0.42839999999999995"/>
    <n v="2023"/>
    <s v="2028"/>
  </r>
  <r>
    <n v="153"/>
    <x v="4"/>
    <x v="3"/>
    <x v="11"/>
    <x v="104"/>
    <n v="5.5801499999999997"/>
    <n v="0.38999999999999996"/>
    <n v="0.75548000000000004"/>
    <n v="0.85856999999999994"/>
    <n v="0.73100000000000009"/>
    <n v="2.1311"/>
    <n v="0.71399999999999997"/>
    <n v="2023"/>
    <s v="2028"/>
  </r>
  <r>
    <n v="154"/>
    <x v="7"/>
    <x v="1"/>
    <x v="39"/>
    <x v="105"/>
    <n v="5.3431450000000007"/>
    <n v="1.2000000000000002"/>
    <n v="0.77214499999999997"/>
    <n v="0.86890000000000001"/>
    <n v="0.98750000000000016"/>
    <n v="0.51500000000000001"/>
    <n v="0.99959999999999993"/>
    <n v="2023"/>
    <s v="2028"/>
  </r>
  <r>
    <n v="155"/>
    <x v="6"/>
    <x v="0"/>
    <x v="40"/>
    <x v="106"/>
    <n v="5.6568000000000005"/>
    <n v="0.56000000000000005"/>
    <n v="1.111"/>
    <n v="1.2110000000000001"/>
    <n v="1.0424"/>
    <n v="0.59"/>
    <n v="1.1424000000000001"/>
    <n v="2023"/>
    <s v="2028"/>
  </r>
  <r>
    <n v="156"/>
    <x v="6"/>
    <x v="1"/>
    <x v="3"/>
    <x v="97"/>
    <n v="3.9083199999999998"/>
    <n v="0"/>
    <n v="0.66771099999999994"/>
    <n v="0.74210899999999991"/>
    <n v="1.0705"/>
    <n v="0"/>
    <n v="1.4279999999999999"/>
    <n v="2023"/>
    <s v="2028"/>
  </r>
  <r>
    <n v="157"/>
    <x v="6"/>
    <x v="0"/>
    <x v="31"/>
    <x v="41"/>
    <n v="5.9552689999999995"/>
    <n v="1.3419999999999999"/>
    <n v="0.43884500000000004"/>
    <n v="0.54728399999999999"/>
    <n v="1.0863"/>
    <n v="1.1128399999999998"/>
    <n v="1.4279999999999999"/>
    <n v="2023"/>
    <s v="2028"/>
  </r>
  <r>
    <n v="158"/>
    <x v="9"/>
    <x v="2"/>
    <x v="16"/>
    <x v="25"/>
    <n v="4.0251200000000003"/>
    <n v="0.41000000000000003"/>
    <n v="0.56661000000000006"/>
    <n v="0.69591000000000003"/>
    <n v="1.1030000000000002"/>
    <n v="0.25"/>
    <n v="0.99959999999999993"/>
    <n v="2023"/>
    <s v="2028"/>
  </r>
  <r>
    <n v="159"/>
    <x v="9"/>
    <x v="2"/>
    <x v="8"/>
    <x v="42"/>
    <n v="4.1898600000000004"/>
    <n v="1.194"/>
    <n v="0.28886000000000001"/>
    <n v="0.34340000000000004"/>
    <n v="1.1140000000000003"/>
    <n v="0.25"/>
    <n v="0.99959999999999993"/>
    <n v="2023"/>
    <s v="202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9">
  <r>
    <n v="1"/>
    <x v="0"/>
    <x v="0"/>
    <x v="0"/>
    <x v="0"/>
    <x v="0"/>
    <x v="0"/>
    <n v="1.111"/>
    <x v="0"/>
    <x v="0"/>
    <x v="0"/>
    <x v="0"/>
    <n v="2019"/>
    <n v="2024"/>
  </r>
  <r>
    <n v="2"/>
    <x v="0"/>
    <x v="1"/>
    <x v="1"/>
    <x v="1"/>
    <x v="1"/>
    <x v="1"/>
    <n v="1.111"/>
    <x v="0"/>
    <x v="1"/>
    <x v="1"/>
    <x v="1"/>
    <n v="2019"/>
    <n v="2024"/>
  </r>
  <r>
    <n v="3"/>
    <x v="0"/>
    <x v="2"/>
    <x v="2"/>
    <x v="2"/>
    <x v="2"/>
    <x v="2"/>
    <n v="1.111"/>
    <x v="1"/>
    <x v="2"/>
    <x v="2"/>
    <x v="0"/>
    <n v="2019"/>
    <n v="2024"/>
  </r>
  <r>
    <n v="4"/>
    <x v="0"/>
    <x v="1"/>
    <x v="3"/>
    <x v="3"/>
    <x v="3"/>
    <x v="3"/>
    <n v="1.111"/>
    <x v="1"/>
    <x v="3"/>
    <x v="3"/>
    <x v="2"/>
    <n v="2019"/>
    <n v="2024"/>
  </r>
  <r>
    <n v="5"/>
    <x v="0"/>
    <x v="1"/>
    <x v="4"/>
    <x v="4"/>
    <x v="4"/>
    <x v="4"/>
    <n v="1.111"/>
    <x v="1"/>
    <x v="4"/>
    <x v="4"/>
    <x v="0"/>
    <n v="2019"/>
    <n v="2024"/>
  </r>
  <r>
    <n v="6"/>
    <x v="0"/>
    <x v="2"/>
    <x v="5"/>
    <x v="5"/>
    <x v="5"/>
    <x v="5"/>
    <n v="1.111"/>
    <x v="1"/>
    <x v="5"/>
    <x v="5"/>
    <x v="0"/>
    <n v="2019"/>
    <n v="2024"/>
  </r>
  <r>
    <n v="7"/>
    <x v="0"/>
    <x v="2"/>
    <x v="6"/>
    <x v="6"/>
    <x v="6"/>
    <x v="6"/>
    <n v="1.111"/>
    <x v="1"/>
    <x v="6"/>
    <x v="6"/>
    <x v="3"/>
    <n v="2019"/>
    <n v="2024"/>
  </r>
  <r>
    <n v="8"/>
    <x v="0"/>
    <x v="1"/>
    <x v="7"/>
    <x v="7"/>
    <x v="7"/>
    <x v="7"/>
    <n v="1.111"/>
    <x v="1"/>
    <x v="7"/>
    <x v="7"/>
    <x v="0"/>
    <n v="2019"/>
    <n v="2024"/>
  </r>
  <r>
    <n v="9"/>
    <x v="0"/>
    <x v="2"/>
    <x v="8"/>
    <x v="8"/>
    <x v="8"/>
    <x v="8"/>
    <n v="1.111"/>
    <x v="1"/>
    <x v="8"/>
    <x v="8"/>
    <x v="3"/>
    <n v="2019"/>
    <n v="2024"/>
  </r>
  <r>
    <n v="10"/>
    <x v="1"/>
    <x v="0"/>
    <x v="9"/>
    <x v="0"/>
    <x v="9"/>
    <x v="9"/>
    <n v="1.111"/>
    <x v="0"/>
    <x v="9"/>
    <x v="9"/>
    <x v="4"/>
    <n v="2019"/>
    <n v="2024"/>
  </r>
  <r>
    <n v="11"/>
    <x v="1"/>
    <x v="1"/>
    <x v="10"/>
    <x v="9"/>
    <x v="10"/>
    <x v="10"/>
    <n v="1.111"/>
    <x v="0"/>
    <x v="10"/>
    <x v="10"/>
    <x v="0"/>
    <n v="2019"/>
    <n v="2024"/>
  </r>
  <r>
    <n v="12"/>
    <x v="1"/>
    <x v="1"/>
    <x v="10"/>
    <x v="6"/>
    <x v="10"/>
    <x v="10"/>
    <n v="1.111"/>
    <x v="0"/>
    <x v="10"/>
    <x v="10"/>
    <x v="0"/>
    <n v="2019"/>
    <n v="2024"/>
  </r>
  <r>
    <n v="13"/>
    <x v="1"/>
    <x v="1"/>
    <x v="10"/>
    <x v="10"/>
    <x v="10"/>
    <x v="10"/>
    <n v="1.111"/>
    <x v="0"/>
    <x v="10"/>
    <x v="10"/>
    <x v="0"/>
    <n v="2019"/>
    <n v="2024"/>
  </r>
  <r>
    <n v="14"/>
    <x v="1"/>
    <x v="1"/>
    <x v="10"/>
    <x v="11"/>
    <x v="10"/>
    <x v="10"/>
    <n v="1.111"/>
    <x v="0"/>
    <x v="10"/>
    <x v="10"/>
    <x v="0"/>
    <n v="2019"/>
    <n v="2024"/>
  </r>
  <r>
    <n v="15"/>
    <x v="1"/>
    <x v="1"/>
    <x v="10"/>
    <x v="12"/>
    <x v="10"/>
    <x v="10"/>
    <n v="1.111"/>
    <x v="0"/>
    <x v="10"/>
    <x v="10"/>
    <x v="0"/>
    <n v="2019"/>
    <n v="2024"/>
  </r>
  <r>
    <n v="16"/>
    <x v="1"/>
    <x v="1"/>
    <x v="10"/>
    <x v="13"/>
    <x v="10"/>
    <x v="10"/>
    <n v="1.111"/>
    <x v="0"/>
    <x v="10"/>
    <x v="10"/>
    <x v="0"/>
    <n v="2019"/>
    <n v="2024"/>
  </r>
  <r>
    <n v="17"/>
    <x v="1"/>
    <x v="1"/>
    <x v="10"/>
    <x v="14"/>
    <x v="10"/>
    <x v="10"/>
    <n v="1.111"/>
    <x v="0"/>
    <x v="10"/>
    <x v="10"/>
    <x v="0"/>
    <n v="2019"/>
    <n v="2024"/>
  </r>
  <r>
    <n v="18"/>
    <x v="1"/>
    <x v="1"/>
    <x v="4"/>
    <x v="15"/>
    <x v="11"/>
    <x v="11"/>
    <n v="1.111"/>
    <x v="0"/>
    <x v="11"/>
    <x v="11"/>
    <x v="4"/>
    <n v="2019"/>
    <n v="2024"/>
  </r>
  <r>
    <n v="19"/>
    <x v="1"/>
    <x v="1"/>
    <x v="4"/>
    <x v="16"/>
    <x v="11"/>
    <x v="11"/>
    <n v="1.111"/>
    <x v="0"/>
    <x v="11"/>
    <x v="11"/>
    <x v="4"/>
    <n v="2019"/>
    <n v="2024"/>
  </r>
  <r>
    <n v="20"/>
    <x v="1"/>
    <x v="2"/>
    <x v="6"/>
    <x v="17"/>
    <x v="12"/>
    <x v="12"/>
    <n v="1.111"/>
    <x v="0"/>
    <x v="12"/>
    <x v="12"/>
    <x v="5"/>
    <n v="2019"/>
    <n v="2024"/>
  </r>
  <r>
    <n v="21"/>
    <x v="1"/>
    <x v="2"/>
    <x v="6"/>
    <x v="18"/>
    <x v="12"/>
    <x v="12"/>
    <n v="1.111"/>
    <x v="0"/>
    <x v="12"/>
    <x v="12"/>
    <x v="5"/>
    <n v="2019"/>
    <n v="2024"/>
  </r>
  <r>
    <n v="22"/>
    <x v="1"/>
    <x v="2"/>
    <x v="6"/>
    <x v="19"/>
    <x v="12"/>
    <x v="12"/>
    <n v="1.111"/>
    <x v="0"/>
    <x v="12"/>
    <x v="12"/>
    <x v="5"/>
    <n v="2019"/>
    <n v="2024"/>
  </r>
  <r>
    <n v="23"/>
    <x v="1"/>
    <x v="2"/>
    <x v="6"/>
    <x v="20"/>
    <x v="12"/>
    <x v="12"/>
    <n v="1.111"/>
    <x v="0"/>
    <x v="12"/>
    <x v="12"/>
    <x v="5"/>
    <n v="2019"/>
    <n v="2024"/>
  </r>
  <r>
    <n v="24"/>
    <x v="1"/>
    <x v="3"/>
    <x v="11"/>
    <x v="21"/>
    <x v="13"/>
    <x v="13"/>
    <n v="1.111"/>
    <x v="0"/>
    <x v="13"/>
    <x v="13"/>
    <x v="0"/>
    <n v="2019"/>
    <n v="2024"/>
  </r>
  <r>
    <n v="25"/>
    <x v="2"/>
    <x v="1"/>
    <x v="12"/>
    <x v="0"/>
    <x v="14"/>
    <x v="14"/>
    <n v="1.111"/>
    <x v="0"/>
    <x v="14"/>
    <x v="14"/>
    <x v="3"/>
    <n v="2019"/>
    <n v="2024"/>
  </r>
  <r>
    <n v="26"/>
    <x v="2"/>
    <x v="1"/>
    <x v="4"/>
    <x v="0"/>
    <x v="15"/>
    <x v="15"/>
    <n v="1.111"/>
    <x v="0"/>
    <x v="15"/>
    <x v="15"/>
    <x v="6"/>
    <n v="2019"/>
    <n v="2024"/>
  </r>
  <r>
    <n v="27"/>
    <x v="2"/>
    <x v="1"/>
    <x v="13"/>
    <x v="0"/>
    <x v="16"/>
    <x v="16"/>
    <n v="1.111"/>
    <x v="0"/>
    <x v="16"/>
    <x v="16"/>
    <x v="3"/>
    <n v="2019"/>
    <n v="2024"/>
  </r>
  <r>
    <n v="28"/>
    <x v="2"/>
    <x v="1"/>
    <x v="7"/>
    <x v="7"/>
    <x v="17"/>
    <x v="17"/>
    <n v="1.111"/>
    <x v="0"/>
    <x v="17"/>
    <x v="17"/>
    <x v="3"/>
    <n v="2019"/>
    <n v="2024"/>
  </r>
  <r>
    <n v="29"/>
    <x v="3"/>
    <x v="1"/>
    <x v="10"/>
    <x v="6"/>
    <x v="18"/>
    <x v="18"/>
    <n v="1.111"/>
    <x v="2"/>
    <x v="18"/>
    <x v="18"/>
    <x v="3"/>
    <n v="2020"/>
    <s v="2025"/>
  </r>
  <r>
    <n v="30"/>
    <x v="3"/>
    <x v="1"/>
    <x v="14"/>
    <x v="22"/>
    <x v="19"/>
    <x v="19"/>
    <n v="1.0221200000000001"/>
    <x v="3"/>
    <x v="19"/>
    <x v="19"/>
    <x v="3"/>
    <n v="2020"/>
    <s v="2025"/>
  </r>
  <r>
    <n v="31"/>
    <x v="3"/>
    <x v="1"/>
    <x v="15"/>
    <x v="23"/>
    <x v="20"/>
    <x v="20"/>
    <n v="1.111"/>
    <x v="2"/>
    <x v="20"/>
    <x v="20"/>
    <x v="3"/>
    <n v="2020"/>
    <s v="2025"/>
  </r>
  <r>
    <n v="32"/>
    <x v="3"/>
    <x v="3"/>
    <x v="11"/>
    <x v="24"/>
    <x v="21"/>
    <x v="21"/>
    <n v="1.111"/>
    <x v="2"/>
    <x v="21"/>
    <x v="21"/>
    <x v="3"/>
    <n v="2020"/>
    <s v="2025"/>
  </r>
  <r>
    <n v="33"/>
    <x v="0"/>
    <x v="1"/>
    <x v="13"/>
    <x v="25"/>
    <x v="22"/>
    <x v="22"/>
    <n v="1.111"/>
    <x v="2"/>
    <x v="22"/>
    <x v="22"/>
    <x v="3"/>
    <n v="2020"/>
    <s v="2025"/>
  </r>
  <r>
    <n v="34"/>
    <x v="2"/>
    <x v="1"/>
    <x v="3"/>
    <x v="3"/>
    <x v="23"/>
    <x v="23"/>
    <n v="1.111"/>
    <x v="2"/>
    <x v="23"/>
    <x v="23"/>
    <x v="3"/>
    <n v="2020"/>
    <s v="2025"/>
  </r>
  <r>
    <n v="35"/>
    <x v="2"/>
    <x v="2"/>
    <x v="6"/>
    <x v="26"/>
    <x v="24"/>
    <x v="24"/>
    <n v="0.99990000000000001"/>
    <x v="4"/>
    <x v="24"/>
    <x v="24"/>
    <x v="3"/>
    <n v="2020"/>
    <s v="2025"/>
  </r>
  <r>
    <n v="36"/>
    <x v="2"/>
    <x v="2"/>
    <x v="8"/>
    <x v="27"/>
    <x v="25"/>
    <x v="25"/>
    <n v="0.99990000000000001"/>
    <x v="5"/>
    <x v="25"/>
    <x v="25"/>
    <x v="0"/>
    <n v="2020"/>
    <s v="2025"/>
  </r>
  <r>
    <n v="37"/>
    <x v="4"/>
    <x v="1"/>
    <x v="14"/>
    <x v="28"/>
    <x v="26"/>
    <x v="26"/>
    <n v="0.99990000000000001"/>
    <x v="4"/>
    <x v="26"/>
    <x v="26"/>
    <x v="7"/>
    <n v="2020"/>
    <s v="2025"/>
  </r>
  <r>
    <n v="38"/>
    <x v="4"/>
    <x v="1"/>
    <x v="14"/>
    <x v="29"/>
    <x v="26"/>
    <x v="26"/>
    <n v="0.99990000000000001"/>
    <x v="4"/>
    <x v="26"/>
    <x v="26"/>
    <x v="7"/>
    <n v="2020"/>
    <s v="2025"/>
  </r>
  <r>
    <n v="39"/>
    <x v="4"/>
    <x v="1"/>
    <x v="14"/>
    <x v="30"/>
    <x v="26"/>
    <x v="26"/>
    <n v="0.99990000000000001"/>
    <x v="4"/>
    <x v="26"/>
    <x v="26"/>
    <x v="7"/>
    <n v="2020"/>
    <s v="2025"/>
  </r>
  <r>
    <n v="40"/>
    <x v="4"/>
    <x v="1"/>
    <x v="14"/>
    <x v="31"/>
    <x v="26"/>
    <x v="26"/>
    <n v="0.99990000000000001"/>
    <x v="4"/>
    <x v="26"/>
    <x v="26"/>
    <x v="7"/>
    <n v="2020"/>
    <s v="2025"/>
  </r>
  <r>
    <n v="41"/>
    <x v="4"/>
    <x v="1"/>
    <x v="7"/>
    <x v="32"/>
    <x v="27"/>
    <x v="27"/>
    <n v="0.99990000000000001"/>
    <x v="4"/>
    <x v="27"/>
    <x v="27"/>
    <x v="7"/>
    <n v="2020"/>
    <s v="2025"/>
  </r>
  <r>
    <n v="42"/>
    <x v="4"/>
    <x v="1"/>
    <x v="7"/>
    <x v="7"/>
    <x v="27"/>
    <x v="27"/>
    <n v="0.99990000000000001"/>
    <x v="4"/>
    <x v="27"/>
    <x v="27"/>
    <x v="7"/>
    <n v="2020"/>
    <s v="2025"/>
  </r>
  <r>
    <n v="43"/>
    <x v="4"/>
    <x v="1"/>
    <x v="7"/>
    <x v="33"/>
    <x v="27"/>
    <x v="27"/>
    <n v="0.99990000000000001"/>
    <x v="4"/>
    <x v="27"/>
    <x v="27"/>
    <x v="7"/>
    <n v="2020"/>
    <s v="2025"/>
  </r>
  <r>
    <n v="44"/>
    <x v="4"/>
    <x v="1"/>
    <x v="10"/>
    <x v="13"/>
    <x v="28"/>
    <x v="28"/>
    <n v="0.99990000000000001"/>
    <x v="4"/>
    <x v="28"/>
    <x v="28"/>
    <x v="7"/>
    <n v="2020"/>
    <s v="2025"/>
  </r>
  <r>
    <n v="45"/>
    <x v="4"/>
    <x v="1"/>
    <x v="15"/>
    <x v="23"/>
    <x v="29"/>
    <x v="29"/>
    <n v="0.99990000000000001"/>
    <x v="4"/>
    <x v="29"/>
    <x v="27"/>
    <x v="7"/>
    <n v="2020"/>
    <s v="2025"/>
  </r>
  <r>
    <n v="46"/>
    <x v="5"/>
    <x v="1"/>
    <x v="13"/>
    <x v="25"/>
    <x v="30"/>
    <x v="30"/>
    <n v="0.99990000000000001"/>
    <x v="6"/>
    <x v="30"/>
    <x v="29"/>
    <x v="4"/>
    <n v="2020"/>
    <s v="2025"/>
  </r>
  <r>
    <n v="47"/>
    <x v="5"/>
    <x v="1"/>
    <x v="7"/>
    <x v="34"/>
    <x v="31"/>
    <x v="31"/>
    <n v="0.99990000000000001"/>
    <x v="6"/>
    <x v="31"/>
    <x v="30"/>
    <x v="4"/>
    <n v="2020"/>
    <s v="2025"/>
  </r>
  <r>
    <n v="48"/>
    <x v="5"/>
    <x v="2"/>
    <x v="16"/>
    <x v="35"/>
    <x v="32"/>
    <x v="32"/>
    <n v="0.99990000000000001"/>
    <x v="6"/>
    <x v="32"/>
    <x v="31"/>
    <x v="4"/>
    <n v="2020"/>
    <s v="2025"/>
  </r>
  <r>
    <n v="49"/>
    <x v="5"/>
    <x v="2"/>
    <x v="8"/>
    <x v="36"/>
    <x v="33"/>
    <x v="33"/>
    <n v="0.99990000000000001"/>
    <x v="6"/>
    <x v="33"/>
    <x v="32"/>
    <x v="4"/>
    <n v="2020"/>
    <s v="2025"/>
  </r>
  <r>
    <n v="50"/>
    <x v="5"/>
    <x v="2"/>
    <x v="8"/>
    <x v="37"/>
    <x v="34"/>
    <x v="33"/>
    <n v="0.99990000000000001"/>
    <x v="6"/>
    <x v="34"/>
    <x v="32"/>
    <x v="4"/>
    <n v="2020"/>
    <s v="2025"/>
  </r>
  <r>
    <n v="51"/>
    <x v="5"/>
    <x v="2"/>
    <x v="8"/>
    <x v="38"/>
    <x v="33"/>
    <x v="33"/>
    <n v="0.99990000000000001"/>
    <x v="6"/>
    <x v="33"/>
    <x v="32"/>
    <x v="4"/>
    <n v="2020"/>
    <s v="2025"/>
  </r>
  <r>
    <n v="52"/>
    <x v="5"/>
    <x v="2"/>
    <x v="8"/>
    <x v="39"/>
    <x v="35"/>
    <x v="33"/>
    <n v="0.99990000000000001"/>
    <x v="6"/>
    <x v="35"/>
    <x v="32"/>
    <x v="2"/>
    <n v="2020"/>
    <s v="2025"/>
  </r>
  <r>
    <n v="53"/>
    <x v="5"/>
    <x v="2"/>
    <x v="8"/>
    <x v="40"/>
    <x v="36"/>
    <x v="33"/>
    <n v="0.99990000000000001"/>
    <x v="6"/>
    <x v="36"/>
    <x v="33"/>
    <x v="4"/>
    <n v="2020"/>
    <s v="2025"/>
  </r>
  <r>
    <n v="54"/>
    <x v="5"/>
    <x v="3"/>
    <x v="11"/>
    <x v="41"/>
    <x v="37"/>
    <x v="34"/>
    <n v="0.99990000000000001"/>
    <x v="6"/>
    <x v="37"/>
    <x v="34"/>
    <x v="4"/>
    <n v="2020"/>
    <s v="2025"/>
  </r>
  <r>
    <n v="55"/>
    <x v="6"/>
    <x v="1"/>
    <x v="7"/>
    <x v="34"/>
    <x v="38"/>
    <x v="35"/>
    <n v="0.99990000000000001"/>
    <x v="4"/>
    <x v="38"/>
    <x v="35"/>
    <x v="7"/>
    <n v="2021"/>
    <s v="2026"/>
  </r>
  <r>
    <n v="56"/>
    <x v="6"/>
    <x v="2"/>
    <x v="8"/>
    <x v="42"/>
    <x v="39"/>
    <x v="36"/>
    <n v="0.47772999999999999"/>
    <x v="7"/>
    <x v="39"/>
    <x v="36"/>
    <x v="3"/>
    <n v="2021"/>
    <s v="2026"/>
  </r>
  <r>
    <n v="57"/>
    <x v="7"/>
    <x v="1"/>
    <x v="7"/>
    <x v="43"/>
    <x v="40"/>
    <x v="31"/>
    <n v="0.25553000000000003"/>
    <x v="8"/>
    <x v="40"/>
    <x v="37"/>
    <x v="8"/>
    <n v="2021"/>
    <s v="2026"/>
  </r>
  <r>
    <n v="58"/>
    <x v="5"/>
    <x v="0"/>
    <x v="17"/>
    <x v="44"/>
    <x v="41"/>
    <x v="37"/>
    <n v="1.111"/>
    <x v="2"/>
    <x v="41"/>
    <x v="38"/>
    <x v="9"/>
    <n v="2021"/>
    <s v="2026"/>
  </r>
  <r>
    <n v="59"/>
    <x v="5"/>
    <x v="0"/>
    <x v="17"/>
    <x v="45"/>
    <x v="41"/>
    <x v="37"/>
    <n v="1.111"/>
    <x v="2"/>
    <x v="41"/>
    <x v="38"/>
    <x v="9"/>
    <n v="2021"/>
    <s v="2026"/>
  </r>
  <r>
    <n v="60"/>
    <x v="8"/>
    <x v="1"/>
    <x v="15"/>
    <x v="23"/>
    <x v="42"/>
    <x v="38"/>
    <n v="0.34440999999999999"/>
    <x v="9"/>
    <x v="42"/>
    <x v="39"/>
    <x v="4"/>
    <n v="2021"/>
    <s v="2026"/>
  </r>
  <r>
    <n v="61"/>
    <x v="8"/>
    <x v="2"/>
    <x v="18"/>
    <x v="23"/>
    <x v="43"/>
    <x v="39"/>
    <n v="0.15554000000000001"/>
    <x v="10"/>
    <x v="42"/>
    <x v="40"/>
    <x v="4"/>
    <n v="2021"/>
    <s v="2026"/>
  </r>
  <r>
    <n v="62"/>
    <x v="8"/>
    <x v="2"/>
    <x v="18"/>
    <x v="46"/>
    <x v="44"/>
    <x v="40"/>
    <n v="0.99990000000000001"/>
    <x v="4"/>
    <x v="43"/>
    <x v="41"/>
    <x v="4"/>
    <n v="2021"/>
    <s v="2026"/>
  </r>
  <r>
    <n v="63"/>
    <x v="7"/>
    <x v="1"/>
    <x v="10"/>
    <x v="47"/>
    <x v="45"/>
    <x v="41"/>
    <n v="0.21109"/>
    <x v="11"/>
    <x v="44"/>
    <x v="42"/>
    <x v="5"/>
    <n v="2021"/>
    <s v="2026"/>
  </r>
  <r>
    <n v="64"/>
    <x v="7"/>
    <x v="1"/>
    <x v="14"/>
    <x v="30"/>
    <x v="46"/>
    <x v="42"/>
    <n v="0.98879000000000006"/>
    <x v="12"/>
    <x v="45"/>
    <x v="37"/>
    <x v="8"/>
    <n v="2021"/>
    <s v="2026"/>
  </r>
  <r>
    <n v="65"/>
    <x v="9"/>
    <x v="3"/>
    <x v="11"/>
    <x v="41"/>
    <x v="47"/>
    <x v="43"/>
    <n v="1.111"/>
    <x v="2"/>
    <x v="46"/>
    <x v="43"/>
    <x v="8"/>
    <n v="2021"/>
    <n v="2026"/>
  </r>
  <r>
    <n v="66"/>
    <x v="9"/>
    <x v="1"/>
    <x v="4"/>
    <x v="48"/>
    <x v="48"/>
    <x v="44"/>
    <n v="0.16664999999999999"/>
    <x v="13"/>
    <x v="47"/>
    <x v="44"/>
    <x v="4"/>
    <n v="2021"/>
    <n v="2026"/>
  </r>
  <r>
    <n v="67"/>
    <x v="10"/>
    <x v="2"/>
    <x v="8"/>
    <x v="49"/>
    <x v="49"/>
    <x v="45"/>
    <n v="0.23997599999999999"/>
    <x v="14"/>
    <x v="48"/>
    <x v="45"/>
    <x v="4"/>
    <n v="2021"/>
    <n v="2026"/>
  </r>
  <r>
    <n v="68"/>
    <x v="5"/>
    <x v="1"/>
    <x v="1"/>
    <x v="50"/>
    <x v="50"/>
    <x v="46"/>
    <n v="0.99990000000000001"/>
    <x v="15"/>
    <x v="49"/>
    <x v="46"/>
    <x v="7"/>
    <n v="2021"/>
    <s v="2026"/>
  </r>
  <r>
    <n v="69"/>
    <x v="11"/>
    <x v="1"/>
    <x v="12"/>
    <x v="51"/>
    <x v="51"/>
    <x v="47"/>
    <n v="0.53327999999999998"/>
    <x v="16"/>
    <x v="50"/>
    <x v="47"/>
    <x v="10"/>
    <n v="2021"/>
    <s v="2026"/>
  </r>
  <r>
    <n v="70"/>
    <x v="11"/>
    <x v="1"/>
    <x v="14"/>
    <x v="22"/>
    <x v="52"/>
    <x v="48"/>
    <n v="0.17776"/>
    <x v="17"/>
    <x v="51"/>
    <x v="48"/>
    <x v="11"/>
    <n v="2021"/>
    <s v="2026"/>
  </r>
  <r>
    <n v="71"/>
    <x v="11"/>
    <x v="3"/>
    <x v="11"/>
    <x v="41"/>
    <x v="53"/>
    <x v="49"/>
    <n v="0.92212999999999989"/>
    <x v="18"/>
    <x v="52"/>
    <x v="49"/>
    <x v="12"/>
    <n v="2021"/>
    <s v="2026"/>
  </r>
  <r>
    <n v="72"/>
    <x v="5"/>
    <x v="1"/>
    <x v="19"/>
    <x v="52"/>
    <x v="54"/>
    <x v="50"/>
    <n v="0.37440700000000005"/>
    <x v="19"/>
    <x v="53"/>
    <x v="5"/>
    <x v="13"/>
    <n v="2021"/>
    <s v="2026"/>
  </r>
  <r>
    <n v="73"/>
    <x v="5"/>
    <x v="2"/>
    <x v="20"/>
    <x v="53"/>
    <x v="55"/>
    <x v="51"/>
    <n v="0.14443"/>
    <x v="20"/>
    <x v="54"/>
    <x v="5"/>
    <x v="14"/>
    <n v="2021"/>
    <s v="2026"/>
  </r>
  <r>
    <n v="74"/>
    <x v="12"/>
    <x v="1"/>
    <x v="21"/>
    <x v="54"/>
    <x v="56"/>
    <x v="52"/>
    <n v="0.44440000000000002"/>
    <x v="21"/>
    <x v="55"/>
    <x v="50"/>
    <x v="15"/>
    <n v="2021"/>
    <s v="2026"/>
  </r>
  <r>
    <n v="75"/>
    <x v="12"/>
    <x v="2"/>
    <x v="22"/>
    <x v="55"/>
    <x v="57"/>
    <x v="53"/>
    <n v="0.66659999999999997"/>
    <x v="22"/>
    <x v="56"/>
    <x v="44"/>
    <x v="8"/>
    <n v="2021"/>
    <s v="2026"/>
  </r>
  <r>
    <n v="76"/>
    <x v="12"/>
    <x v="1"/>
    <x v="1"/>
    <x v="56"/>
    <x v="58"/>
    <x v="54"/>
    <n v="0.58105300000000004"/>
    <x v="23"/>
    <x v="57"/>
    <x v="12"/>
    <x v="7"/>
    <n v="2021"/>
    <s v="2026"/>
  </r>
  <r>
    <n v="77"/>
    <x v="12"/>
    <x v="2"/>
    <x v="2"/>
    <x v="57"/>
    <x v="59"/>
    <x v="55"/>
    <n v="0.17776"/>
    <x v="24"/>
    <x v="58"/>
    <x v="50"/>
    <x v="0"/>
    <n v="2021"/>
    <s v="2026"/>
  </r>
  <r>
    <n v="78"/>
    <x v="12"/>
    <x v="2"/>
    <x v="23"/>
    <x v="58"/>
    <x v="60"/>
    <x v="56"/>
    <n v="0.57772000000000001"/>
    <x v="25"/>
    <x v="59"/>
    <x v="32"/>
    <x v="16"/>
    <n v="2021"/>
    <s v="2026"/>
  </r>
  <r>
    <n v="79"/>
    <x v="12"/>
    <x v="1"/>
    <x v="19"/>
    <x v="59"/>
    <x v="61"/>
    <x v="57"/>
    <n v="0.39995999999999998"/>
    <x v="26"/>
    <x v="60"/>
    <x v="51"/>
    <x v="3"/>
    <n v="2021"/>
    <s v="2026"/>
  </r>
  <r>
    <n v="80"/>
    <x v="12"/>
    <x v="2"/>
    <x v="20"/>
    <x v="60"/>
    <x v="62"/>
    <x v="46"/>
    <n v="0.31108000000000002"/>
    <x v="27"/>
    <x v="61"/>
    <x v="52"/>
    <x v="3"/>
    <n v="2021"/>
    <s v="2026"/>
  </r>
  <r>
    <n v="81"/>
    <x v="12"/>
    <x v="1"/>
    <x v="13"/>
    <x v="61"/>
    <x v="63"/>
    <x v="58"/>
    <n v="0.51550400000000007"/>
    <x v="28"/>
    <x v="62"/>
    <x v="53"/>
    <x v="17"/>
    <n v="2021"/>
    <s v="2026"/>
  </r>
  <r>
    <n v="82"/>
    <x v="12"/>
    <x v="2"/>
    <x v="16"/>
    <x v="62"/>
    <x v="64"/>
    <x v="59"/>
    <n v="0.99990000000000001"/>
    <x v="6"/>
    <x v="63"/>
    <x v="54"/>
    <x v="18"/>
    <n v="2021"/>
    <s v="2026"/>
  </r>
  <r>
    <n v="83"/>
    <x v="12"/>
    <x v="3"/>
    <x v="11"/>
    <x v="63"/>
    <x v="65"/>
    <x v="60"/>
    <n v="0.22220000000000001"/>
    <x v="29"/>
    <x v="64"/>
    <x v="55"/>
    <x v="7"/>
    <n v="2021"/>
    <s v="2026"/>
  </r>
  <r>
    <n v="84"/>
    <x v="10"/>
    <x v="2"/>
    <x v="22"/>
    <x v="64"/>
    <x v="66"/>
    <x v="61"/>
    <n v="0.29663700000000004"/>
    <x v="30"/>
    <x v="65"/>
    <x v="5"/>
    <x v="19"/>
    <n v="2021"/>
    <s v="2026"/>
  </r>
  <r>
    <n v="85"/>
    <x v="10"/>
    <x v="1"/>
    <x v="24"/>
    <x v="65"/>
    <x v="67"/>
    <x v="62"/>
    <n v="0.96434799999999998"/>
    <x v="31"/>
    <x v="66"/>
    <x v="13"/>
    <x v="20"/>
    <n v="2021"/>
    <s v="2026"/>
  </r>
  <r>
    <n v="86"/>
    <x v="10"/>
    <x v="1"/>
    <x v="14"/>
    <x v="28"/>
    <x v="68"/>
    <x v="63"/>
    <n v="0.68881999999999999"/>
    <x v="32"/>
    <x v="67"/>
    <x v="52"/>
    <x v="8"/>
    <n v="2021"/>
    <s v="2026"/>
  </r>
  <r>
    <n v="87"/>
    <x v="10"/>
    <x v="1"/>
    <x v="4"/>
    <x v="66"/>
    <x v="69"/>
    <x v="64"/>
    <n v="0.66882199999999992"/>
    <x v="33"/>
    <x v="68"/>
    <x v="56"/>
    <x v="21"/>
    <n v="2021"/>
    <s v="2026"/>
  </r>
  <r>
    <n v="88"/>
    <x v="10"/>
    <x v="2"/>
    <x v="25"/>
    <x v="67"/>
    <x v="70"/>
    <x v="65"/>
    <n v="0.36551900000000004"/>
    <x v="34"/>
    <x v="69"/>
    <x v="2"/>
    <x v="20"/>
    <n v="2021"/>
    <s v="2026"/>
  </r>
  <r>
    <n v="89"/>
    <x v="10"/>
    <x v="2"/>
    <x v="5"/>
    <x v="68"/>
    <x v="71"/>
    <x v="66"/>
    <n v="0.30774700000000005"/>
    <x v="35"/>
    <x v="70"/>
    <x v="11"/>
    <x v="22"/>
    <n v="2021"/>
    <s v="2026"/>
  </r>
  <r>
    <n v="90"/>
    <x v="10"/>
    <x v="2"/>
    <x v="6"/>
    <x v="69"/>
    <x v="72"/>
    <x v="67"/>
    <n v="0.75436900000000007"/>
    <x v="36"/>
    <x v="71"/>
    <x v="32"/>
    <x v="20"/>
    <n v="2021"/>
    <s v="2026"/>
  </r>
  <r>
    <n v="91"/>
    <x v="10"/>
    <x v="2"/>
    <x v="26"/>
    <x v="70"/>
    <x v="73"/>
    <x v="68"/>
    <n v="0.40218199999999998"/>
    <x v="37"/>
    <x v="72"/>
    <x v="31"/>
    <x v="5"/>
    <n v="2021"/>
    <s v="2026"/>
  </r>
  <r>
    <n v="92"/>
    <x v="10"/>
    <x v="2"/>
    <x v="16"/>
    <x v="25"/>
    <x v="74"/>
    <x v="69"/>
    <n v="1.111"/>
    <x v="2"/>
    <x v="73"/>
    <x v="11"/>
    <x v="20"/>
    <n v="2021"/>
    <s v="2026"/>
  </r>
  <r>
    <n v="93"/>
    <x v="13"/>
    <x v="0"/>
    <x v="27"/>
    <x v="71"/>
    <x v="75"/>
    <x v="70"/>
    <n v="0.27775"/>
    <x v="38"/>
    <x v="74"/>
    <x v="5"/>
    <x v="5"/>
    <n v="2021"/>
    <s v="2026"/>
  </r>
  <r>
    <n v="94"/>
    <x v="13"/>
    <x v="0"/>
    <x v="28"/>
    <x v="72"/>
    <x v="76"/>
    <x v="71"/>
    <n v="0.53327999999999998"/>
    <x v="39"/>
    <x v="75"/>
    <x v="5"/>
    <x v="1"/>
    <n v="2021"/>
    <s v="2026"/>
  </r>
  <r>
    <n v="95"/>
    <x v="13"/>
    <x v="0"/>
    <x v="29"/>
    <x v="73"/>
    <x v="77"/>
    <x v="72"/>
    <n v="0.47772999999999999"/>
    <x v="40"/>
    <x v="76"/>
    <x v="5"/>
    <x v="4"/>
    <n v="2021"/>
    <s v="2026"/>
  </r>
  <r>
    <n v="96"/>
    <x v="13"/>
    <x v="0"/>
    <x v="30"/>
    <x v="74"/>
    <x v="78"/>
    <x v="73"/>
    <n v="0.33329999999999999"/>
    <x v="41"/>
    <x v="77"/>
    <x v="5"/>
    <x v="7"/>
    <n v="2021"/>
    <s v="2026"/>
  </r>
  <r>
    <n v="97"/>
    <x v="13"/>
    <x v="0"/>
    <x v="31"/>
    <x v="41"/>
    <x v="79"/>
    <x v="74"/>
    <n v="0.41106999999999999"/>
    <x v="42"/>
    <x v="78"/>
    <x v="5"/>
    <x v="18"/>
    <n v="2021"/>
    <s v="2026"/>
  </r>
  <r>
    <n v="98"/>
    <x v="13"/>
    <x v="0"/>
    <x v="32"/>
    <x v="75"/>
    <x v="80"/>
    <x v="75"/>
    <n v="1.111"/>
    <x v="2"/>
    <x v="79"/>
    <x v="5"/>
    <x v="8"/>
    <n v="2021"/>
    <s v="2026"/>
  </r>
  <r>
    <n v="99"/>
    <x v="13"/>
    <x v="1"/>
    <x v="14"/>
    <x v="71"/>
    <x v="81"/>
    <x v="76"/>
    <n v="0.75548000000000004"/>
    <x v="43"/>
    <x v="80"/>
    <x v="57"/>
    <x v="20"/>
    <n v="2021"/>
    <s v="2026"/>
  </r>
  <r>
    <n v="100"/>
    <x v="13"/>
    <x v="1"/>
    <x v="12"/>
    <x v="76"/>
    <x v="82"/>
    <x v="77"/>
    <n v="0.33329999999999999"/>
    <x v="41"/>
    <x v="81"/>
    <x v="41"/>
    <x v="3"/>
    <n v="2021"/>
    <s v="2026"/>
  </r>
  <r>
    <n v="101"/>
    <x v="13"/>
    <x v="1"/>
    <x v="4"/>
    <x v="74"/>
    <x v="83"/>
    <x v="78"/>
    <n v="0.33329999999999999"/>
    <x v="41"/>
    <x v="82"/>
    <x v="58"/>
    <x v="3"/>
    <n v="2021"/>
    <s v="2026"/>
  </r>
  <r>
    <n v="102"/>
    <x v="13"/>
    <x v="1"/>
    <x v="1"/>
    <x v="77"/>
    <x v="84"/>
    <x v="79"/>
    <n v="0.28886000000000001"/>
    <x v="44"/>
    <x v="83"/>
    <x v="5"/>
    <x v="17"/>
    <n v="2021"/>
    <s v="2026"/>
  </r>
  <r>
    <n v="103"/>
    <x v="13"/>
    <x v="1"/>
    <x v="10"/>
    <x v="78"/>
    <x v="85"/>
    <x v="80"/>
    <n v="0.39329399999999998"/>
    <x v="45"/>
    <x v="84"/>
    <x v="59"/>
    <x v="0"/>
    <n v="2021"/>
    <s v="2026"/>
  </r>
  <r>
    <n v="104"/>
    <x v="13"/>
    <x v="2"/>
    <x v="5"/>
    <x v="28"/>
    <x v="86"/>
    <x v="81"/>
    <n v="0.33329999999999999"/>
    <x v="41"/>
    <x v="85"/>
    <x v="60"/>
    <x v="8"/>
    <n v="2021"/>
    <s v="2026"/>
  </r>
  <r>
    <n v="105"/>
    <x v="13"/>
    <x v="2"/>
    <x v="25"/>
    <x v="79"/>
    <x v="87"/>
    <x v="82"/>
    <n v="0.33329999999999999"/>
    <x v="41"/>
    <x v="86"/>
    <x v="59"/>
    <x v="4"/>
    <n v="2021"/>
    <s v="2026"/>
  </r>
  <r>
    <n v="106"/>
    <x v="13"/>
    <x v="2"/>
    <x v="8"/>
    <x v="72"/>
    <x v="88"/>
    <x v="83"/>
    <n v="0.33329999999999999"/>
    <x v="41"/>
    <x v="87"/>
    <x v="5"/>
    <x v="4"/>
    <n v="2021"/>
    <s v="2026"/>
  </r>
  <r>
    <n v="107"/>
    <x v="13"/>
    <x v="2"/>
    <x v="2"/>
    <x v="77"/>
    <x v="89"/>
    <x v="84"/>
    <n v="0.22220000000000001"/>
    <x v="46"/>
    <x v="88"/>
    <x v="5"/>
    <x v="23"/>
    <n v="2021"/>
    <s v="2026"/>
  </r>
  <r>
    <n v="108"/>
    <x v="13"/>
    <x v="2"/>
    <x v="6"/>
    <x v="80"/>
    <x v="90"/>
    <x v="85"/>
    <n v="0.33329999999999999"/>
    <x v="41"/>
    <x v="89"/>
    <x v="58"/>
    <x v="0"/>
    <n v="2021"/>
    <s v="2026"/>
  </r>
  <r>
    <n v="109"/>
    <x v="13"/>
    <x v="3"/>
    <x v="11"/>
    <x v="81"/>
    <x v="91"/>
    <x v="44"/>
    <n v="1.05545"/>
    <x v="47"/>
    <x v="90"/>
    <x v="5"/>
    <x v="7"/>
    <n v="2021"/>
    <s v="2026"/>
  </r>
  <r>
    <n v="110"/>
    <x v="2"/>
    <x v="2"/>
    <x v="15"/>
    <x v="82"/>
    <x v="92"/>
    <x v="86"/>
    <n v="0.85435899999999998"/>
    <x v="48"/>
    <x v="91"/>
    <x v="61"/>
    <x v="17"/>
    <n v="2021"/>
    <s v="2026"/>
  </r>
  <r>
    <n v="111"/>
    <x v="2"/>
    <x v="2"/>
    <x v="5"/>
    <x v="28"/>
    <x v="93"/>
    <x v="87"/>
    <n v="0.88880000000000003"/>
    <x v="49"/>
    <x v="77"/>
    <x v="26"/>
    <x v="2"/>
    <n v="2021"/>
    <s v="2026"/>
  </r>
  <r>
    <n v="112"/>
    <x v="5"/>
    <x v="2"/>
    <x v="2"/>
    <x v="83"/>
    <x v="94"/>
    <x v="46"/>
    <n v="0.54438999999999993"/>
    <x v="50"/>
    <x v="92"/>
    <x v="62"/>
    <x v="24"/>
    <n v="2021"/>
    <s v="2026"/>
  </r>
  <r>
    <n v="113"/>
    <x v="14"/>
    <x v="1"/>
    <x v="3"/>
    <x v="84"/>
    <x v="95"/>
    <x v="88"/>
    <n v="0.56661000000000006"/>
    <x v="51"/>
    <x v="93"/>
    <x v="51"/>
    <x v="7"/>
    <n v="2022"/>
    <s v="2027"/>
  </r>
  <r>
    <n v="114"/>
    <x v="14"/>
    <x v="1"/>
    <x v="13"/>
    <x v="85"/>
    <x v="96"/>
    <x v="89"/>
    <n v="0.52883599999999997"/>
    <x v="52"/>
    <x v="94"/>
    <x v="63"/>
    <x v="0"/>
    <n v="2022"/>
    <s v="2027"/>
  </r>
  <r>
    <n v="115"/>
    <x v="2"/>
    <x v="1"/>
    <x v="21"/>
    <x v="86"/>
    <x v="97"/>
    <x v="64"/>
    <n v="1.0854470000000001"/>
    <x v="53"/>
    <x v="95"/>
    <x v="64"/>
    <x v="0"/>
    <n v="2022"/>
    <s v="2027"/>
  </r>
  <r>
    <n v="116"/>
    <x v="2"/>
    <x v="2"/>
    <x v="25"/>
    <x v="79"/>
    <x v="98"/>
    <x v="90"/>
    <n v="0.59327400000000008"/>
    <x v="54"/>
    <x v="96"/>
    <x v="65"/>
    <x v="0"/>
    <n v="2022"/>
    <s v="2027"/>
  </r>
  <r>
    <n v="117"/>
    <x v="2"/>
    <x v="3"/>
    <x v="11"/>
    <x v="41"/>
    <x v="99"/>
    <x v="5"/>
    <n v="1.049895"/>
    <x v="55"/>
    <x v="97"/>
    <x v="66"/>
    <x v="0"/>
    <n v="2022"/>
    <s v="2027"/>
  </r>
  <r>
    <n v="118"/>
    <x v="2"/>
    <x v="1"/>
    <x v="14"/>
    <x v="28"/>
    <x v="100"/>
    <x v="42"/>
    <n v="0.66104499999999999"/>
    <x v="56"/>
    <x v="98"/>
    <x v="67"/>
    <x v="0"/>
    <n v="2022"/>
    <s v="2027"/>
  </r>
  <r>
    <n v="119"/>
    <x v="2"/>
    <x v="2"/>
    <x v="23"/>
    <x v="87"/>
    <x v="101"/>
    <x v="91"/>
    <n v="0.33329999999999999"/>
    <x v="41"/>
    <x v="99"/>
    <x v="22"/>
    <x v="7"/>
    <n v="2022"/>
    <s v="2027"/>
  </r>
  <r>
    <n v="120"/>
    <x v="2"/>
    <x v="1"/>
    <x v="10"/>
    <x v="88"/>
    <x v="102"/>
    <x v="92"/>
    <n v="0.44440000000000002"/>
    <x v="57"/>
    <x v="100"/>
    <x v="68"/>
    <x v="0"/>
    <n v="2022"/>
    <s v="2027"/>
  </r>
  <r>
    <n v="121"/>
    <x v="2"/>
    <x v="2"/>
    <x v="33"/>
    <x v="89"/>
    <x v="103"/>
    <x v="93"/>
    <n v="0.52105899999999994"/>
    <x v="58"/>
    <x v="101"/>
    <x v="69"/>
    <x v="3"/>
    <n v="2022"/>
    <s v="2027"/>
  </r>
  <r>
    <n v="122"/>
    <x v="11"/>
    <x v="0"/>
    <x v="34"/>
    <x v="23"/>
    <x v="104"/>
    <x v="94"/>
    <n v="0.66326699999999994"/>
    <x v="59"/>
    <x v="102"/>
    <x v="70"/>
    <x v="7"/>
    <n v="2022"/>
    <s v="2027"/>
  </r>
  <r>
    <n v="123"/>
    <x v="11"/>
    <x v="0"/>
    <x v="27"/>
    <x v="28"/>
    <x v="105"/>
    <x v="95"/>
    <n v="0.37996200000000002"/>
    <x v="60"/>
    <x v="9"/>
    <x v="71"/>
    <x v="19"/>
    <n v="2022"/>
    <s v="2027"/>
  </r>
  <r>
    <n v="124"/>
    <x v="11"/>
    <x v="0"/>
    <x v="32"/>
    <x v="90"/>
    <x v="106"/>
    <x v="96"/>
    <n v="0.33329999999999999"/>
    <x v="41"/>
    <x v="103"/>
    <x v="71"/>
    <x v="3"/>
    <n v="2022"/>
    <s v="2027"/>
  </r>
  <r>
    <n v="125"/>
    <x v="11"/>
    <x v="0"/>
    <x v="35"/>
    <x v="91"/>
    <x v="107"/>
    <x v="38"/>
    <n v="0.33329999999999999"/>
    <x v="41"/>
    <x v="104"/>
    <x v="71"/>
    <x v="7"/>
    <n v="2022"/>
    <s v="2027"/>
  </r>
  <r>
    <n v="126"/>
    <x v="11"/>
    <x v="0"/>
    <x v="17"/>
    <x v="33"/>
    <x v="108"/>
    <x v="97"/>
    <n v="1.111"/>
    <x v="2"/>
    <x v="105"/>
    <x v="42"/>
    <x v="7"/>
    <n v="2022"/>
    <s v="2027"/>
  </r>
  <r>
    <n v="127"/>
    <x v="6"/>
    <x v="2"/>
    <x v="25"/>
    <x v="92"/>
    <x v="109"/>
    <x v="98"/>
    <n v="0.36551900000000004"/>
    <x v="34"/>
    <x v="77"/>
    <x v="72"/>
    <x v="7"/>
    <n v="2022"/>
    <s v="2027"/>
  </r>
  <r>
    <n v="128"/>
    <x v="6"/>
    <x v="1"/>
    <x v="14"/>
    <x v="28"/>
    <x v="110"/>
    <x v="99"/>
    <n v="0.66104499999999999"/>
    <x v="56"/>
    <x v="106"/>
    <x v="73"/>
    <x v="7"/>
    <n v="2022"/>
    <s v="2027"/>
  </r>
  <r>
    <n v="129"/>
    <x v="6"/>
    <x v="2"/>
    <x v="5"/>
    <x v="93"/>
    <x v="111"/>
    <x v="100"/>
    <n v="0.52105899999999994"/>
    <x v="58"/>
    <x v="107"/>
    <x v="44"/>
    <x v="7"/>
    <n v="2022"/>
    <s v="2027"/>
  </r>
  <r>
    <n v="130"/>
    <x v="6"/>
    <x v="1"/>
    <x v="10"/>
    <x v="10"/>
    <x v="112"/>
    <x v="75"/>
    <n v="0.44440000000000002"/>
    <x v="57"/>
    <x v="108"/>
    <x v="56"/>
    <x v="7"/>
    <n v="2022"/>
    <s v="2027"/>
  </r>
  <r>
    <n v="131"/>
    <x v="0"/>
    <x v="1"/>
    <x v="14"/>
    <x v="94"/>
    <x v="113"/>
    <x v="86"/>
    <n v="0.559944"/>
    <x v="61"/>
    <x v="109"/>
    <x v="74"/>
    <x v="3"/>
    <n v="2022"/>
    <s v="2027"/>
  </r>
  <r>
    <n v="132"/>
    <x v="0"/>
    <x v="1"/>
    <x v="10"/>
    <x v="6"/>
    <x v="114"/>
    <x v="101"/>
    <n v="0.56105499999999997"/>
    <x v="62"/>
    <x v="110"/>
    <x v="75"/>
    <x v="3"/>
    <n v="2022"/>
    <s v="2027"/>
  </r>
  <r>
    <n v="133"/>
    <x v="0"/>
    <x v="3"/>
    <x v="11"/>
    <x v="41"/>
    <x v="115"/>
    <x v="102"/>
    <n v="0.97879099999999997"/>
    <x v="63"/>
    <x v="111"/>
    <x v="76"/>
    <x v="3"/>
    <n v="2022"/>
    <s v="2027"/>
  </r>
  <r>
    <n v="134"/>
    <x v="10"/>
    <x v="2"/>
    <x v="36"/>
    <x v="95"/>
    <x v="116"/>
    <x v="103"/>
    <n v="0.68437599999999998"/>
    <x v="64"/>
    <x v="112"/>
    <x v="77"/>
    <x v="25"/>
    <n v="2022"/>
    <s v="2027"/>
  </r>
  <r>
    <n v="135"/>
    <x v="10"/>
    <x v="1"/>
    <x v="37"/>
    <x v="96"/>
    <x v="117"/>
    <x v="104"/>
    <n v="0.53994599999999993"/>
    <x v="65"/>
    <x v="113"/>
    <x v="78"/>
    <x v="25"/>
    <n v="2022"/>
    <s v="2027"/>
  </r>
  <r>
    <n v="136"/>
    <x v="10"/>
    <x v="1"/>
    <x v="3"/>
    <x v="97"/>
    <x v="118"/>
    <x v="105"/>
    <n v="0.419958"/>
    <x v="66"/>
    <x v="114"/>
    <x v="38"/>
    <x v="26"/>
    <n v="2022"/>
    <s v="2027"/>
  </r>
  <r>
    <n v="137"/>
    <x v="10"/>
    <x v="1"/>
    <x v="10"/>
    <x v="6"/>
    <x v="119"/>
    <x v="106"/>
    <n v="0.73659300000000005"/>
    <x v="67"/>
    <x v="115"/>
    <x v="79"/>
    <x v="26"/>
    <n v="2022"/>
    <s v="2027"/>
  </r>
  <r>
    <n v="138"/>
    <x v="10"/>
    <x v="1"/>
    <x v="38"/>
    <x v="70"/>
    <x v="120"/>
    <x v="107"/>
    <n v="0.85102600000000006"/>
    <x v="68"/>
    <x v="116"/>
    <x v="80"/>
    <x v="26"/>
    <n v="2022"/>
    <s v="2027"/>
  </r>
  <r>
    <n v="139"/>
    <x v="10"/>
    <x v="2"/>
    <x v="33"/>
    <x v="3"/>
    <x v="121"/>
    <x v="108"/>
    <n v="0.63438099999999997"/>
    <x v="69"/>
    <x v="117"/>
    <x v="81"/>
    <x v="26"/>
    <n v="2022"/>
    <s v="2027"/>
  </r>
  <r>
    <n v="140"/>
    <x v="10"/>
    <x v="1"/>
    <x v="13"/>
    <x v="25"/>
    <x v="122"/>
    <x v="109"/>
    <n v="0.69659700000000002"/>
    <x v="70"/>
    <x v="118"/>
    <x v="69"/>
    <x v="26"/>
    <n v="2022"/>
    <s v="2027"/>
  </r>
  <r>
    <n v="141"/>
    <x v="10"/>
    <x v="1"/>
    <x v="7"/>
    <x v="34"/>
    <x v="123"/>
    <x v="110"/>
    <n v="0.58994100000000005"/>
    <x v="71"/>
    <x v="119"/>
    <x v="69"/>
    <x v="26"/>
    <n v="2022"/>
    <s v="2027"/>
  </r>
  <r>
    <n v="142"/>
    <x v="9"/>
    <x v="1"/>
    <x v="13"/>
    <x v="25"/>
    <x v="124"/>
    <x v="111"/>
    <n v="0.81991799999999992"/>
    <x v="72"/>
    <x v="120"/>
    <x v="53"/>
    <x v="27"/>
    <n v="2022"/>
    <s v="2027"/>
  </r>
  <r>
    <n v="143"/>
    <x v="9"/>
    <x v="1"/>
    <x v="7"/>
    <x v="7"/>
    <x v="125"/>
    <x v="112"/>
    <n v="0.27886100000000003"/>
    <x v="73"/>
    <x v="121"/>
    <x v="82"/>
    <x v="21"/>
    <n v="2022"/>
    <s v="2027"/>
  </r>
  <r>
    <n v="144"/>
    <x v="7"/>
    <x v="0"/>
    <x v="27"/>
    <x v="98"/>
    <x v="126"/>
    <x v="59"/>
    <n v="1.111"/>
    <x v="74"/>
    <x v="122"/>
    <x v="83"/>
    <x v="8"/>
    <n v="2022"/>
    <s v="2027"/>
  </r>
  <r>
    <n v="145"/>
    <x v="5"/>
    <x v="1"/>
    <x v="4"/>
    <x v="99"/>
    <x v="127"/>
    <x v="52"/>
    <n v="0.34774300000000002"/>
    <x v="75"/>
    <x v="123"/>
    <x v="50"/>
    <x v="14"/>
    <n v="2022"/>
    <s v="2027"/>
  </r>
  <r>
    <n v="146"/>
    <x v="15"/>
    <x v="3"/>
    <x v="11"/>
    <x v="41"/>
    <x v="128"/>
    <x v="113"/>
    <n v="0.87769000000000008"/>
    <x v="76"/>
    <x v="124"/>
    <x v="84"/>
    <x v="7"/>
    <n v="2022"/>
    <s v="2027"/>
  </r>
  <r>
    <n v="147"/>
    <x v="2"/>
    <x v="2"/>
    <x v="18"/>
    <x v="23"/>
    <x v="129"/>
    <x v="114"/>
    <n v="0.67993199999999998"/>
    <x v="77"/>
    <x v="125"/>
    <x v="85"/>
    <x v="3"/>
    <n v="2022"/>
    <s v="2027"/>
  </r>
  <r>
    <n v="148"/>
    <x v="5"/>
    <x v="0"/>
    <x v="31"/>
    <x v="100"/>
    <x v="130"/>
    <x v="52"/>
    <n v="0.43884500000000004"/>
    <x v="78"/>
    <x v="126"/>
    <x v="50"/>
    <x v="3"/>
    <n v="2022"/>
    <s v="2027"/>
  </r>
  <r>
    <n v="149"/>
    <x v="7"/>
    <x v="1"/>
    <x v="4"/>
    <x v="101"/>
    <x v="131"/>
    <x v="115"/>
    <n v="0.33329999999999999"/>
    <x v="41"/>
    <x v="127"/>
    <x v="86"/>
    <x v="8"/>
    <n v="2023"/>
    <s v="2028"/>
  </r>
  <r>
    <n v="150"/>
    <x v="7"/>
    <x v="0"/>
    <x v="28"/>
    <x v="34"/>
    <x v="132"/>
    <x v="46"/>
    <n v="0.33885499999999996"/>
    <x v="79"/>
    <x v="128"/>
    <x v="87"/>
    <x v="8"/>
    <n v="2023"/>
    <s v="2028"/>
  </r>
  <r>
    <n v="151"/>
    <x v="4"/>
    <x v="1"/>
    <x v="3"/>
    <x v="102"/>
    <x v="133"/>
    <x v="116"/>
    <n v="0.56661000000000006"/>
    <x v="80"/>
    <x v="129"/>
    <x v="88"/>
    <x v="20"/>
    <n v="2023"/>
    <s v="2028"/>
  </r>
  <r>
    <n v="152"/>
    <x v="4"/>
    <x v="3"/>
    <x v="11"/>
    <x v="103"/>
    <x v="134"/>
    <x v="117"/>
    <n v="0.75548000000000004"/>
    <x v="81"/>
    <x v="130"/>
    <x v="89"/>
    <x v="8"/>
    <n v="2023"/>
    <s v="2028"/>
  </r>
  <r>
    <n v="153"/>
    <x v="4"/>
    <x v="3"/>
    <x v="11"/>
    <x v="104"/>
    <x v="134"/>
    <x v="117"/>
    <n v="0.75548000000000004"/>
    <x v="81"/>
    <x v="130"/>
    <x v="89"/>
    <x v="5"/>
    <n v="2023"/>
    <s v="2028"/>
  </r>
  <r>
    <n v="154"/>
    <x v="7"/>
    <x v="1"/>
    <x v="39"/>
    <x v="105"/>
    <x v="135"/>
    <x v="118"/>
    <n v="0.77214499999999997"/>
    <x v="82"/>
    <x v="131"/>
    <x v="54"/>
    <x v="4"/>
    <n v="2023"/>
    <s v="2028"/>
  </r>
  <r>
    <n v="155"/>
    <x v="6"/>
    <x v="0"/>
    <x v="40"/>
    <x v="106"/>
    <x v="136"/>
    <x v="119"/>
    <n v="1.111"/>
    <x v="2"/>
    <x v="132"/>
    <x v="53"/>
    <x v="3"/>
    <n v="2023"/>
    <s v="2028"/>
  </r>
  <r>
    <n v="156"/>
    <x v="6"/>
    <x v="1"/>
    <x v="3"/>
    <x v="97"/>
    <x v="137"/>
    <x v="52"/>
    <n v="0.66771099999999994"/>
    <x v="83"/>
    <x v="133"/>
    <x v="50"/>
    <x v="0"/>
    <n v="2023"/>
    <s v="2028"/>
  </r>
  <r>
    <n v="157"/>
    <x v="6"/>
    <x v="0"/>
    <x v="31"/>
    <x v="41"/>
    <x v="138"/>
    <x v="120"/>
    <n v="0.43884500000000004"/>
    <x v="78"/>
    <x v="134"/>
    <x v="90"/>
    <x v="0"/>
    <n v="2023"/>
    <s v="2028"/>
  </r>
  <r>
    <n v="158"/>
    <x v="9"/>
    <x v="2"/>
    <x v="16"/>
    <x v="25"/>
    <x v="139"/>
    <x v="121"/>
    <n v="0.56661000000000006"/>
    <x v="84"/>
    <x v="135"/>
    <x v="88"/>
    <x v="4"/>
    <n v="2023"/>
    <s v="2028"/>
  </r>
  <r>
    <n v="159"/>
    <x v="9"/>
    <x v="2"/>
    <x v="8"/>
    <x v="42"/>
    <x v="140"/>
    <x v="122"/>
    <n v="0.28886000000000001"/>
    <x v="85"/>
    <x v="136"/>
    <x v="88"/>
    <x v="4"/>
    <n v="2023"/>
    <s v="20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3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3">
  <location ref="A10:B34" firstHeaderRow="1" firstDataRow="1" firstDataCol="1" rowPageCount="8" colPageCount="1"/>
  <pivotFields count="14">
    <pivotField showAll="0"/>
    <pivotField axis="axisRow" showAll="0" defaultSubtotal="0">
      <items count="16">
        <item x="3"/>
        <item x="13"/>
        <item x="11"/>
        <item x="0"/>
        <item x="2"/>
        <item x="10"/>
        <item x="8"/>
        <item x="9"/>
        <item x="7"/>
        <item x="14"/>
        <item x="5"/>
        <item x="12"/>
        <item x="4"/>
        <item x="6"/>
        <item x="15"/>
        <item x="1"/>
      </items>
    </pivotField>
    <pivotField axis="axisPage" showAll="0">
      <items count="6">
        <item x="1"/>
        <item x="2"/>
        <item x="3"/>
        <item m="1" x="4"/>
        <item x="0"/>
        <item t="default"/>
      </items>
    </pivotField>
    <pivotField axis="axisPage" showAll="0" defaultSubtotal="0">
      <items count="41">
        <item x="0"/>
        <item x="19"/>
        <item x="21"/>
        <item x="1"/>
        <item x="20"/>
        <item x="22"/>
        <item x="2"/>
        <item x="23"/>
        <item x="36"/>
        <item x="34"/>
        <item x="15"/>
        <item x="18"/>
        <item x="27"/>
        <item x="30"/>
        <item x="9"/>
        <item x="32"/>
        <item x="29"/>
        <item x="35"/>
        <item x="17"/>
        <item x="40"/>
        <item x="37"/>
        <item x="24"/>
        <item x="12"/>
        <item x="14"/>
        <item x="3"/>
        <item x="10"/>
        <item x="4"/>
        <item x="38"/>
        <item x="25"/>
        <item x="5"/>
        <item x="33"/>
        <item x="6"/>
        <item x="26"/>
        <item x="31"/>
        <item x="28"/>
        <item x="13"/>
        <item x="7"/>
        <item x="16"/>
        <item x="8"/>
        <item x="11"/>
        <item x="39"/>
      </items>
    </pivotField>
    <pivotField axis="axisRow" showAll="0">
      <items count="109">
        <item x="30"/>
        <item x="78"/>
        <item x="80"/>
        <item x="28"/>
        <item x="71"/>
        <item x="79"/>
        <item x="76"/>
        <item x="51"/>
        <item x="59"/>
        <item x="35"/>
        <item x="24"/>
        <item x="55"/>
        <item x="53"/>
        <item x="41"/>
        <item x="81"/>
        <item x="52"/>
        <item x="63"/>
        <item x="25"/>
        <item x="61"/>
        <item x="70"/>
        <item x="57"/>
        <item x="39"/>
        <item x="62"/>
        <item x="3"/>
        <item x="21"/>
        <item x="22"/>
        <item x="31"/>
        <item x="36"/>
        <item x="23"/>
        <item x="82"/>
        <item x="34"/>
        <item x="72"/>
        <item x="8"/>
        <item x="5"/>
        <item x="67"/>
        <item x="73"/>
        <item x="46"/>
        <item x="33"/>
        <item x="44"/>
        <item x="45"/>
        <item x="37"/>
        <item x="38"/>
        <item x="29"/>
        <item x="26"/>
        <item m="1" x="107"/>
        <item x="4"/>
        <item x="50"/>
        <item x="77"/>
        <item x="60"/>
        <item x="20"/>
        <item x="49"/>
        <item x="40"/>
        <item x="47"/>
        <item x="68"/>
        <item x="6"/>
        <item x="13"/>
        <item x="19"/>
        <item x="17"/>
        <item x="58"/>
        <item x="14"/>
        <item x="65"/>
        <item x="2"/>
        <item x="54"/>
        <item x="1"/>
        <item x="56"/>
        <item x="83"/>
        <item x="66"/>
        <item x="74"/>
        <item x="7"/>
        <item x="43"/>
        <item x="94"/>
        <item x="32"/>
        <item x="16"/>
        <item x="15"/>
        <item x="48"/>
        <item x="64"/>
        <item x="42"/>
        <item x="27"/>
        <item x="75"/>
        <item x="11"/>
        <item x="10"/>
        <item x="12"/>
        <item x="9"/>
        <item x="18"/>
        <item x="69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0"/>
        <item x="100"/>
        <item x="101"/>
        <item x="102"/>
        <item x="103"/>
        <item x="104"/>
        <item x="105"/>
        <item x="106"/>
        <item t="default"/>
      </items>
    </pivotField>
    <pivotField dataField="1" numFmtId="2" showAll="0" defaultSubtotal="0"/>
    <pivotField axis="axisPage" showAll="0">
      <items count="245">
        <item m="1" x="141"/>
        <item m="1" x="125"/>
        <item m="1" x="153"/>
        <item m="1" x="128"/>
        <item m="1" x="217"/>
        <item m="1" x="225"/>
        <item m="1" x="214"/>
        <item m="1" x="167"/>
        <item m="1" x="212"/>
        <item m="1" x="164"/>
        <item m="1" x="215"/>
        <item m="1" x="226"/>
        <item m="1" x="232"/>
        <item m="1" x="208"/>
        <item m="1" x="204"/>
        <item x="52"/>
        <item m="1" x="230"/>
        <item m="1" x="168"/>
        <item m="1" x="233"/>
        <item m="1" x="238"/>
        <item m="1" x="149"/>
        <item m="1" x="169"/>
        <item m="1" x="222"/>
        <item m="1" x="126"/>
        <item m="1" x="191"/>
        <item m="1" x="166"/>
        <item m="1" x="239"/>
        <item m="1" x="176"/>
        <item m="1" x="127"/>
        <item m="1" x="195"/>
        <item m="1" x="189"/>
        <item m="1" x="221"/>
        <item m="1" x="199"/>
        <item m="1" x="143"/>
        <item m="1" x="177"/>
        <item m="1" x="213"/>
        <item m="1" x="151"/>
        <item m="1" x="172"/>
        <item m="1" x="165"/>
        <item m="1" x="190"/>
        <item m="1" x="180"/>
        <item m="1" x="144"/>
        <item m="1" x="183"/>
        <item m="1" x="158"/>
        <item m="1" x="194"/>
        <item m="1" x="132"/>
        <item m="1" x="184"/>
        <item m="1" x="124"/>
        <item m="1" x="170"/>
        <item m="1" x="185"/>
        <item m="1" x="152"/>
        <item m="1" x="187"/>
        <item m="1" x="162"/>
        <item x="109"/>
        <item m="1" x="136"/>
        <item m="1" x="134"/>
        <item m="1" x="205"/>
        <item m="1" x="155"/>
        <item m="1" x="171"/>
        <item m="1" x="219"/>
        <item m="1" x="179"/>
        <item m="1" x="228"/>
        <item m="1" x="163"/>
        <item m="1" x="207"/>
        <item m="1" x="236"/>
        <item m="1" x="139"/>
        <item m="1" x="142"/>
        <item m="1" x="237"/>
        <item m="1" x="227"/>
        <item m="1" x="173"/>
        <item m="1" x="200"/>
        <item m="1" x="203"/>
        <item m="1" x="231"/>
        <item m="1" x="242"/>
        <item m="1" x="235"/>
        <item m="1" x="138"/>
        <item m="1" x="157"/>
        <item m="1" x="133"/>
        <item m="1" x="135"/>
        <item m="1" x="186"/>
        <item m="1" x="154"/>
        <item m="1" x="198"/>
        <item m="1" x="140"/>
        <item m="1" x="206"/>
        <item m="1" x="174"/>
        <item m="1" x="1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6"/>
        <item x="57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54"/>
        <item x="55"/>
        <item x="59"/>
        <item x="90"/>
        <item x="58"/>
        <item x="91"/>
        <item x="92"/>
        <item x="94"/>
        <item x="95"/>
        <item x="96"/>
        <item x="97"/>
        <item x="98"/>
        <item x="99"/>
        <item x="100"/>
        <item x="93"/>
        <item x="101"/>
        <item x="102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m="1" x="234"/>
        <item m="1" x="147"/>
        <item m="1" x="129"/>
        <item m="1" x="150"/>
        <item m="1" x="196"/>
        <item m="1" x="240"/>
        <item m="1" x="148"/>
        <item m="1" x="224"/>
        <item m="1" x="229"/>
        <item m="1" x="156"/>
        <item m="1" x="210"/>
        <item m="1" x="209"/>
        <item m="1" x="130"/>
        <item m="1" x="178"/>
        <item m="1" x="197"/>
        <item m="1" x="182"/>
        <item m="1" x="188"/>
        <item m="1" x="216"/>
        <item m="1" x="223"/>
        <item m="1" x="146"/>
        <item m="1" x="131"/>
        <item m="1" x="201"/>
        <item m="1" x="193"/>
        <item m="1" x="192"/>
        <item m="1" x="202"/>
        <item m="1" x="123"/>
        <item m="1" x="241"/>
        <item m="1" x="220"/>
        <item m="1" x="181"/>
        <item m="1" x="160"/>
        <item m="1" x="161"/>
        <item m="1" x="175"/>
        <item m="1" x="137"/>
        <item m="1" x="211"/>
        <item m="1" x="145"/>
        <item m="1" x="218"/>
        <item m="1" x="243"/>
        <item t="default"/>
      </items>
    </pivotField>
    <pivotField axis="axisPage" showAll="0">
      <items count="143">
        <item m="1" x="82"/>
        <item m="1" x="104"/>
        <item m="1" x="130"/>
        <item m="1" x="78"/>
        <item m="1" x="84"/>
        <item m="1" x="139"/>
        <item m="1" x="92"/>
        <item m="1" x="106"/>
        <item m="1" x="132"/>
        <item m="1" x="134"/>
        <item m="1" x="105"/>
        <item m="1" x="119"/>
        <item m="1" x="108"/>
        <item m="1" x="120"/>
        <item m="1" x="114"/>
        <item m="1" x="80"/>
        <item m="1" x="127"/>
        <item m="1" x="111"/>
        <item m="1" x="138"/>
        <item m="1" x="141"/>
        <item m="1" x="115"/>
        <item m="1" x="107"/>
        <item m="1" x="128"/>
        <item m="1" x="116"/>
        <item m="1" x="125"/>
        <item m="1" x="89"/>
        <item m="1" x="95"/>
        <item m="1" x="73"/>
        <item m="1" x="129"/>
        <item m="1" x="126"/>
        <item m="1" x="88"/>
        <item m="1" x="112"/>
        <item m="1" x="96"/>
        <item m="1" x="90"/>
        <item m="1" x="122"/>
        <item m="1" x="102"/>
        <item m="1" x="71"/>
        <item m="1" x="75"/>
        <item m="1" x="123"/>
        <item m="1" x="87"/>
        <item m="1" x="72"/>
        <item m="1" x="1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18"/>
        <item x="22"/>
        <item x="44"/>
        <item x="45"/>
        <item x="46"/>
        <item x="47"/>
        <item x="49"/>
        <item x="50"/>
        <item x="48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133"/>
        <item m="1" x="76"/>
        <item m="1" x="86"/>
        <item m="1" x="99"/>
        <item m="1" x="135"/>
        <item m="1" x="91"/>
        <item m="1" x="100"/>
        <item m="1" x="101"/>
        <item m="1" x="136"/>
        <item m="1" x="110"/>
        <item m="1" x="117"/>
        <item m="1" x="83"/>
        <item m="1" x="124"/>
        <item m="1" x="98"/>
        <item m="1" x="79"/>
        <item m="1" x="121"/>
        <item m="1" x="109"/>
        <item m="1" x="140"/>
        <item m="1" x="93"/>
        <item m="1" x="94"/>
        <item m="1" x="81"/>
        <item m="1" x="77"/>
        <item m="1" x="74"/>
        <item m="1" x="85"/>
        <item m="1" x="97"/>
        <item m="1" x="103"/>
        <item m="1" x="118"/>
        <item m="1" x="113"/>
        <item m="1" x="131"/>
        <item t="default"/>
      </items>
    </pivotField>
    <pivotField axis="axisPage" showAll="0">
      <items count="173">
        <item m="1" x="95"/>
        <item m="1" x="105"/>
        <item m="1" x="136"/>
        <item m="1" x="98"/>
        <item m="1" x="92"/>
        <item m="1" x="139"/>
        <item m="1" x="143"/>
        <item m="1" x="168"/>
        <item m="1" x="118"/>
        <item m="1" x="144"/>
        <item m="1" x="125"/>
        <item m="1" x="130"/>
        <item m="1" x="140"/>
        <item m="1" x="162"/>
        <item m="1" x="171"/>
        <item m="1" x="127"/>
        <item m="1" x="160"/>
        <item m="1" x="87"/>
        <item m="1" x="106"/>
        <item m="1" x="147"/>
        <item m="1" x="158"/>
        <item m="1" x="155"/>
        <item m="1" x="135"/>
        <item m="1" x="156"/>
        <item m="1" x="116"/>
        <item m="1" x="108"/>
        <item m="1" x="161"/>
        <item m="1" x="167"/>
        <item m="1" x="97"/>
        <item m="1" x="128"/>
        <item m="1" x="132"/>
        <item m="1" x="142"/>
        <item m="1" x="104"/>
        <item m="1" x="153"/>
        <item m="1" x="154"/>
        <item m="1" x="102"/>
        <item m="1" x="99"/>
        <item m="1" x="101"/>
        <item m="1" x="111"/>
        <item m="1" x="170"/>
        <item m="1" x="120"/>
        <item m="1" x="93"/>
        <item m="1" x="117"/>
        <item m="1" x="91"/>
        <item m="1" x="133"/>
        <item m="1" x="148"/>
        <item m="1" x="112"/>
        <item m="1" x="157"/>
        <item m="1" x="131"/>
        <item m="1" x="1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23"/>
        <item x="24"/>
        <item x="28"/>
        <item x="53"/>
        <item x="54"/>
        <item x="55"/>
        <item x="56"/>
        <item x="57"/>
        <item x="59"/>
        <item x="60"/>
        <item x="58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10"/>
        <item m="1" x="129"/>
        <item m="1" x="145"/>
        <item m="1" x="86"/>
        <item m="1" x="134"/>
        <item m="1" x="152"/>
        <item m="1" x="151"/>
        <item m="1" x="126"/>
        <item m="1" x="122"/>
        <item m="1" x="114"/>
        <item m="1" x="119"/>
        <item m="1" x="123"/>
        <item m="1" x="159"/>
        <item m="1" x="150"/>
        <item m="1" x="164"/>
        <item m="1" x="141"/>
        <item m="1" x="115"/>
        <item m="1" x="89"/>
        <item m="1" x="100"/>
        <item m="1" x="96"/>
        <item m="1" x="138"/>
        <item m="1" x="137"/>
        <item m="1" x="121"/>
        <item m="1" x="113"/>
        <item m="1" x="124"/>
        <item m="1" x="165"/>
        <item m="1" x="169"/>
        <item m="1" x="166"/>
        <item m="1" x="94"/>
        <item m="1" x="109"/>
        <item m="1" x="163"/>
        <item m="1" x="90"/>
        <item m="1" x="107"/>
        <item m="1" x="146"/>
        <item m="1" x="103"/>
        <item m="1" x="88"/>
        <item t="default"/>
      </items>
    </pivotField>
    <pivotField axis="axisPage" showAll="0">
      <items count="275">
        <item m="1" x="211"/>
        <item m="1" x="158"/>
        <item m="1" x="204"/>
        <item m="1" x="216"/>
        <item m="1" x="269"/>
        <item m="1" x="239"/>
        <item m="1" x="185"/>
        <item m="1" x="198"/>
        <item m="1" x="154"/>
        <item m="1" x="145"/>
        <item m="1" x="195"/>
        <item m="1" x="150"/>
        <item m="1" x="200"/>
        <item m="1" x="246"/>
        <item m="1" x="218"/>
        <item m="1" x="152"/>
        <item m="1" x="171"/>
        <item m="1" x="219"/>
        <item m="1" x="222"/>
        <item m="1" x="252"/>
        <item m="1" x="180"/>
        <item m="1" x="182"/>
        <item m="1" x="214"/>
        <item m="1" x="139"/>
        <item m="1" x="224"/>
        <item m="1" x="156"/>
        <item m="1" x="262"/>
        <item m="1" x="206"/>
        <item m="1" x="161"/>
        <item m="1" x="190"/>
        <item m="1" x="137"/>
        <item m="1" x="176"/>
        <item m="1" x="256"/>
        <item m="1" x="177"/>
        <item m="1" x="257"/>
        <item m="1" x="140"/>
        <item m="1" x="191"/>
        <item m="1" x="266"/>
        <item m="1" x="183"/>
        <item m="1" x="260"/>
        <item m="1" x="166"/>
        <item m="1" x="212"/>
        <item m="1" x="244"/>
        <item m="1" x="255"/>
        <item m="1" x="157"/>
        <item m="1" x="221"/>
        <item m="1" x="143"/>
        <item m="1" x="192"/>
        <item m="1" x="193"/>
        <item m="1" x="236"/>
        <item m="1" x="228"/>
        <item m="1" x="203"/>
        <item m="1" x="138"/>
        <item m="1" x="151"/>
        <item m="1" x="261"/>
        <item m="1" x="229"/>
        <item m="1" x="215"/>
        <item m="1" x="243"/>
        <item m="1" x="160"/>
        <item m="1" x="253"/>
        <item m="1" x="205"/>
        <item m="1" x="142"/>
        <item m="1" x="196"/>
        <item m="1" x="231"/>
        <item m="1" x="189"/>
        <item m="1" x="245"/>
        <item m="1" x="170"/>
        <item m="1" x="179"/>
        <item m="1" x="223"/>
        <item m="1" x="209"/>
        <item m="1" x="213"/>
        <item m="1" x="264"/>
        <item m="1" x="175"/>
        <item m="1" x="230"/>
        <item m="1" x="238"/>
        <item m="1" x="258"/>
        <item m="1" x="149"/>
        <item m="1" x="271"/>
        <item m="1" x="178"/>
        <item m="1" x="232"/>
        <item m="1" x="270"/>
        <item m="1" x="242"/>
        <item m="1" x="233"/>
        <item m="1" x="168"/>
        <item m="1" x="220"/>
        <item m="1" x="248"/>
        <item m="1" x="159"/>
        <item m="1" x="153"/>
        <item m="1" x="155"/>
        <item m="1" x="169"/>
        <item m="1" x="2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9"/>
        <item x="60"/>
        <item x="61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57"/>
        <item x="58"/>
        <item x="62"/>
        <item x="63"/>
        <item x="95"/>
        <item x="96"/>
        <item x="97"/>
        <item x="98"/>
        <item x="99"/>
        <item x="100"/>
        <item x="102"/>
        <item x="103"/>
        <item x="104"/>
        <item x="105"/>
        <item x="106"/>
        <item x="107"/>
        <item x="108"/>
        <item x="101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m="1" x="240"/>
        <item m="1" x="227"/>
        <item m="1" x="241"/>
        <item m="1" x="184"/>
        <item m="1" x="181"/>
        <item m="1" x="174"/>
        <item m="1" x="207"/>
        <item m="1" x="263"/>
        <item m="1" x="148"/>
        <item m="1" x="197"/>
        <item m="1" x="146"/>
        <item m="1" x="226"/>
        <item m="1" x="144"/>
        <item m="1" x="163"/>
        <item m="1" x="164"/>
        <item m="1" x="172"/>
        <item m="1" x="186"/>
        <item m="1" x="173"/>
        <item m="1" x="235"/>
        <item m="1" x="210"/>
        <item m="1" x="141"/>
        <item m="1" x="254"/>
        <item m="1" x="199"/>
        <item m="1" x="265"/>
        <item m="1" x="217"/>
        <item m="1" x="167"/>
        <item m="1" x="237"/>
        <item m="1" x="225"/>
        <item m="1" x="187"/>
        <item m="1" x="162"/>
        <item m="1" x="273"/>
        <item m="1" x="208"/>
        <item m="1" x="268"/>
        <item m="1" x="188"/>
        <item m="1" x="272"/>
        <item m="1" x="147"/>
        <item m="1" x="267"/>
        <item m="1" x="194"/>
        <item m="1" x="251"/>
        <item m="1" x="250"/>
        <item m="1" x="202"/>
        <item m="1" x="259"/>
        <item m="1" x="165"/>
        <item m="1" x="234"/>
        <item m="1" x="201"/>
        <item m="1" x="249"/>
        <item t="default"/>
      </items>
    </pivotField>
    <pivotField axis="axisPage" showAll="0">
      <items count="180">
        <item m="1" x="106"/>
        <item m="1" x="135"/>
        <item m="1" x="120"/>
        <item m="1" x="162"/>
        <item m="1" x="167"/>
        <item m="1" x="103"/>
        <item m="1" x="91"/>
        <item m="1" x="99"/>
        <item m="1" x="151"/>
        <item m="1" x="108"/>
        <item m="1" x="122"/>
        <item m="1" x="127"/>
        <item m="1" x="166"/>
        <item m="1" x="168"/>
        <item m="1" x="114"/>
        <item m="1" x="123"/>
        <item m="1" x="131"/>
        <item m="1" x="137"/>
        <item m="1" x="177"/>
        <item m="1" x="140"/>
        <item m="1" x="118"/>
        <item m="1" x="101"/>
        <item m="1" x="138"/>
        <item m="1" x="153"/>
        <item m="1" x="111"/>
        <item m="1" x="113"/>
        <item m="1" x="116"/>
        <item m="1" x="112"/>
        <item m="1" x="174"/>
        <item m="1" x="143"/>
        <item m="1" x="142"/>
        <item m="1" x="133"/>
        <item m="1" x="104"/>
        <item m="1" x="98"/>
        <item m="1" x="147"/>
        <item m="1" x="169"/>
        <item m="1" x="136"/>
        <item m="1" x="100"/>
        <item m="1" x="96"/>
        <item m="1" x="92"/>
        <item m="1" x="178"/>
        <item m="1" x="134"/>
        <item x="86"/>
        <item m="1" x="115"/>
        <item m="1" x="145"/>
        <item m="1" x="102"/>
        <item m="1" x="130"/>
        <item m="1" x="117"/>
        <item m="1" x="109"/>
        <item m="1" x="105"/>
        <item m="1" x="97"/>
        <item m="1" x="110"/>
        <item m="1" x="154"/>
        <item m="1" x="144"/>
        <item m="1" x="176"/>
        <item m="1" x="125"/>
        <item m="1" x="157"/>
        <item m="1" x="141"/>
        <item m="1" x="150"/>
        <item m="1" x="128"/>
        <item m="1" x="119"/>
        <item m="1" x="1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5"/>
        <item x="56"/>
        <item x="57"/>
        <item x="58"/>
        <item x="59"/>
        <item x="60"/>
        <item x="61"/>
        <item x="62"/>
        <item x="63"/>
        <item x="53"/>
        <item x="54"/>
        <item x="64"/>
        <item x="65"/>
        <item x="66"/>
        <item x="67"/>
        <item x="68"/>
        <item x="70"/>
        <item x="71"/>
        <item x="72"/>
        <item x="73"/>
        <item x="69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89"/>
        <item x="90"/>
        <item m="1" x="158"/>
        <item m="1" x="172"/>
        <item m="1" x="95"/>
        <item m="1" x="156"/>
        <item m="1" x="170"/>
        <item m="1" x="126"/>
        <item m="1" x="146"/>
        <item m="1" x="160"/>
        <item m="1" x="107"/>
        <item m="1" x="129"/>
        <item m="1" x="159"/>
        <item m="1" x="175"/>
        <item m="1" x="148"/>
        <item m="1" x="149"/>
        <item m="1" x="155"/>
        <item m="1" x="152"/>
        <item m="1" x="139"/>
        <item m="1" x="121"/>
        <item m="1" x="173"/>
        <item m="1" x="164"/>
        <item m="1" x="163"/>
        <item m="1" x="132"/>
        <item m="1" x="93"/>
        <item m="1" x="171"/>
        <item m="1" x="161"/>
        <item m="1" x="165"/>
        <item m="1" x="94"/>
        <item t="default"/>
      </items>
    </pivotField>
    <pivotField axis="axisPage" showAll="0">
      <items count="57">
        <item m="1" x="33"/>
        <item m="1" x="45"/>
        <item m="1" x="29"/>
        <item m="1" x="48"/>
        <item m="1" x="39"/>
        <item m="1" x="32"/>
        <item m="1" x="34"/>
        <item m="1" x="41"/>
        <item m="1" x="54"/>
        <item m="1" x="50"/>
        <item m="1" x="43"/>
        <item m="1" x="51"/>
        <item m="1" x="52"/>
        <item m="1" x="28"/>
        <item m="1" x="44"/>
        <item m="1" x="40"/>
        <item m="1" x="30"/>
        <item m="1" x="53"/>
        <item m="1" x="42"/>
        <item m="1" x="47"/>
        <item m="1" x="37"/>
        <item m="1" x="38"/>
        <item m="1" x="49"/>
        <item m="1" x="36"/>
        <item m="1"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9"/>
        <item x="20"/>
        <item x="21"/>
        <item x="22"/>
        <item x="18"/>
        <item x="17"/>
        <item x="23"/>
        <item x="24"/>
        <item x="25"/>
        <item x="26"/>
        <item x="27"/>
        <item m="1" x="35"/>
        <item m="1" x="31"/>
        <item m="1" x="55"/>
        <item t="default"/>
      </items>
    </pivotField>
    <pivotField showAll="0" defaultSubtotal="0"/>
    <pivotField showAll="0" defaultSubtotal="0"/>
  </pivotFields>
  <rowFields count="2">
    <field x="1"/>
    <field x="4"/>
  </rowFields>
  <rowItems count="24">
    <i>
      <x/>
    </i>
    <i r="1">
      <x v="10"/>
    </i>
    <i>
      <x v="1"/>
    </i>
    <i r="1">
      <x v="14"/>
    </i>
    <i>
      <x v="2"/>
    </i>
    <i r="1">
      <x v="13"/>
    </i>
    <i>
      <x v="3"/>
    </i>
    <i r="1">
      <x v="13"/>
    </i>
    <i>
      <x v="4"/>
    </i>
    <i r="1">
      <x v="13"/>
    </i>
    <i>
      <x v="7"/>
    </i>
    <i r="1">
      <x v="13"/>
    </i>
    <i>
      <x v="10"/>
    </i>
    <i r="1">
      <x v="13"/>
    </i>
    <i>
      <x v="11"/>
    </i>
    <i r="1">
      <x v="16"/>
    </i>
    <i>
      <x v="12"/>
    </i>
    <i r="1">
      <x v="104"/>
    </i>
    <i r="1">
      <x v="105"/>
    </i>
    <i>
      <x v="14"/>
    </i>
    <i r="1">
      <x v="13"/>
    </i>
    <i>
      <x v="15"/>
    </i>
    <i r="1">
      <x v="24"/>
    </i>
    <i t="grand">
      <x/>
    </i>
  </rowItems>
  <colItems count="1">
    <i/>
  </colItems>
  <pageFields count="8">
    <pageField fld="3" item="39" hier="-1"/>
    <pageField fld="2" item="2" hier="-1"/>
    <pageField fld="6" hier="-1"/>
    <pageField fld="7" hier="-1"/>
    <pageField fld="8" hier="-1"/>
    <pageField fld="9" hier="-1"/>
    <pageField fld="10" hier="-1"/>
    <pageField fld="11" hier="-1"/>
  </pageFields>
  <dataFields count="1">
    <dataField name="Сумма по полю Рейтинг_ОПОП" fld="5" baseField="0" baseItem="0" numFmtId="164"/>
  </dataFields>
  <chartFormats count="1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10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3">
  <location ref="A6:G7" firstHeaderRow="0" firstDataRow="1" firstDataCol="0" rowPageCount="4" colPageCount="1"/>
  <pivotFields count="14">
    <pivotField showAll="0"/>
    <pivotField axis="axisPage" showAll="0" defaultSubtotal="0">
      <items count="16">
        <item x="3"/>
        <item x="13"/>
        <item x="11"/>
        <item x="0"/>
        <item x="2"/>
        <item x="10"/>
        <item x="8"/>
        <item x="9"/>
        <item x="7"/>
        <item x="14"/>
        <item x="5"/>
        <item x="12"/>
        <item x="4"/>
        <item x="6"/>
        <item x="15"/>
        <item x="1"/>
      </items>
    </pivotField>
    <pivotField axis="axisPage" showAll="0">
      <items count="6">
        <item x="1"/>
        <item x="2"/>
        <item x="3"/>
        <item m="1" x="4"/>
        <item x="0"/>
        <item t="default"/>
      </items>
    </pivotField>
    <pivotField axis="axisPage" showAll="0" defaultSubtotal="0">
      <items count="41">
        <item x="0"/>
        <item x="19"/>
        <item x="21"/>
        <item x="1"/>
        <item x="20"/>
        <item x="22"/>
        <item x="2"/>
        <item x="23"/>
        <item x="36"/>
        <item x="34"/>
        <item x="15"/>
        <item x="18"/>
        <item x="27"/>
        <item x="30"/>
        <item x="9"/>
        <item x="32"/>
        <item x="29"/>
        <item x="35"/>
        <item x="17"/>
        <item x="40"/>
        <item x="37"/>
        <item x="24"/>
        <item x="12"/>
        <item x="14"/>
        <item x="3"/>
        <item x="10"/>
        <item x="4"/>
        <item x="38"/>
        <item x="25"/>
        <item x="5"/>
        <item x="33"/>
        <item x="6"/>
        <item x="26"/>
        <item x="31"/>
        <item x="28"/>
        <item x="13"/>
        <item x="7"/>
        <item x="16"/>
        <item x="8"/>
        <item x="11"/>
        <item x="39"/>
      </items>
    </pivotField>
    <pivotField axis="axisPage" showAll="0">
      <items count="109">
        <item x="30"/>
        <item x="78"/>
        <item x="80"/>
        <item x="28"/>
        <item x="71"/>
        <item x="79"/>
        <item x="76"/>
        <item x="51"/>
        <item x="59"/>
        <item x="35"/>
        <item x="24"/>
        <item x="55"/>
        <item x="53"/>
        <item x="41"/>
        <item x="81"/>
        <item x="52"/>
        <item x="63"/>
        <item x="25"/>
        <item x="61"/>
        <item x="70"/>
        <item x="57"/>
        <item x="39"/>
        <item x="62"/>
        <item x="3"/>
        <item x="21"/>
        <item x="22"/>
        <item x="31"/>
        <item x="36"/>
        <item x="23"/>
        <item x="82"/>
        <item x="34"/>
        <item x="72"/>
        <item x="8"/>
        <item x="5"/>
        <item x="67"/>
        <item x="73"/>
        <item x="46"/>
        <item x="33"/>
        <item x="44"/>
        <item x="45"/>
        <item x="37"/>
        <item x="38"/>
        <item x="29"/>
        <item x="26"/>
        <item m="1" x="107"/>
        <item x="4"/>
        <item x="50"/>
        <item x="77"/>
        <item x="60"/>
        <item x="20"/>
        <item x="49"/>
        <item x="40"/>
        <item x="47"/>
        <item x="68"/>
        <item x="6"/>
        <item x="13"/>
        <item x="19"/>
        <item x="17"/>
        <item x="58"/>
        <item x="14"/>
        <item x="65"/>
        <item x="2"/>
        <item x="54"/>
        <item x="1"/>
        <item x="56"/>
        <item x="83"/>
        <item x="66"/>
        <item x="74"/>
        <item x="7"/>
        <item x="43"/>
        <item x="94"/>
        <item x="32"/>
        <item x="16"/>
        <item x="15"/>
        <item x="48"/>
        <item x="64"/>
        <item x="42"/>
        <item x="27"/>
        <item x="75"/>
        <item x="11"/>
        <item x="10"/>
        <item x="12"/>
        <item x="9"/>
        <item x="18"/>
        <item x="69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0"/>
        <item x="100"/>
        <item x="101"/>
        <item x="102"/>
        <item x="103"/>
        <item x="104"/>
        <item x="105"/>
        <item x="106"/>
        <item t="default"/>
      </items>
    </pivotField>
    <pivotField dataField="1" numFmtId="2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</pivotFields>
  <rowItems count="1">
    <i/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4">
    <pageField fld="3" item="39" hier="-1"/>
    <pageField fld="2" item="2" hier="-1"/>
    <pageField fld="1" item="15" hier="-1"/>
    <pageField fld="4" hier="-1"/>
  </pageFields>
  <dataFields count="7">
    <dataField name=" Рейтинг_ОПОП" fld="5" baseField="0" baseItem="1" numFmtId="164"/>
    <dataField name="Кр1;" fld="6" baseField="0" baseItem="1" numFmtId="164"/>
    <dataField name="Кр2;" fld="7" baseField="0" baseItem="2" numFmtId="164"/>
    <dataField name="Кр3;" fld="8" baseField="0" baseItem="3" numFmtId="164"/>
    <dataField name="Кр4;" fld="9" baseField="0" baseItem="4" numFmtId="164"/>
    <dataField name="Кр5;" fld="10" baseField="0" baseItem="5" numFmtId="164"/>
    <dataField name="Кр6;" fld="11" baseField="0" baseItem="6" numFmtId="164"/>
  </dataFields>
  <chartFormats count="7">
    <chartFormat chart="2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18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19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20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7" cacheId="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3">
  <location ref="A10:B34" firstHeaderRow="1" firstDataRow="1" firstDataCol="1" rowPageCount="8" colPageCount="1"/>
  <pivotFields count="14">
    <pivotField showAll="0"/>
    <pivotField axis="axisRow" showAll="0" defaultSubtotal="0">
      <items count="16">
        <item x="3"/>
        <item x="13"/>
        <item x="11"/>
        <item x="0"/>
        <item x="2"/>
        <item x="10"/>
        <item x="8"/>
        <item x="9"/>
        <item x="7"/>
        <item x="14"/>
        <item x="5"/>
        <item x="12"/>
        <item x="4"/>
        <item x="6"/>
        <item x="15"/>
        <item x="1"/>
      </items>
    </pivotField>
    <pivotField axis="axisPage" showAll="0">
      <items count="6">
        <item x="1"/>
        <item x="2"/>
        <item x="3"/>
        <item m="1" x="4"/>
        <item x="0"/>
        <item t="default"/>
      </items>
    </pivotField>
    <pivotField axis="axisPage" showAll="0" defaultSubtotal="0">
      <items count="41">
        <item x="0"/>
        <item x="19"/>
        <item x="21"/>
        <item x="1"/>
        <item x="20"/>
        <item x="22"/>
        <item x="2"/>
        <item x="23"/>
        <item x="36"/>
        <item x="34"/>
        <item x="15"/>
        <item x="18"/>
        <item x="27"/>
        <item x="30"/>
        <item x="9"/>
        <item x="32"/>
        <item x="29"/>
        <item x="35"/>
        <item x="17"/>
        <item x="40"/>
        <item x="37"/>
        <item x="24"/>
        <item x="12"/>
        <item x="14"/>
        <item x="3"/>
        <item x="10"/>
        <item x="4"/>
        <item x="38"/>
        <item x="25"/>
        <item x="5"/>
        <item x="33"/>
        <item x="6"/>
        <item x="26"/>
        <item x="31"/>
        <item x="28"/>
        <item x="13"/>
        <item x="7"/>
        <item x="16"/>
        <item x="8"/>
        <item x="11"/>
        <item x="39"/>
      </items>
    </pivotField>
    <pivotField axis="axisRow" showAll="0">
      <items count="109">
        <item x="30"/>
        <item x="78"/>
        <item x="80"/>
        <item x="28"/>
        <item x="71"/>
        <item x="79"/>
        <item x="76"/>
        <item x="51"/>
        <item x="59"/>
        <item x="35"/>
        <item x="24"/>
        <item x="55"/>
        <item x="53"/>
        <item x="41"/>
        <item x="81"/>
        <item x="52"/>
        <item x="63"/>
        <item x="25"/>
        <item x="61"/>
        <item x="70"/>
        <item x="57"/>
        <item x="39"/>
        <item x="62"/>
        <item x="3"/>
        <item x="21"/>
        <item x="22"/>
        <item x="31"/>
        <item x="36"/>
        <item x="23"/>
        <item x="82"/>
        <item x="34"/>
        <item x="72"/>
        <item x="8"/>
        <item x="5"/>
        <item x="67"/>
        <item x="73"/>
        <item x="46"/>
        <item x="33"/>
        <item x="44"/>
        <item x="45"/>
        <item x="37"/>
        <item x="38"/>
        <item x="29"/>
        <item x="26"/>
        <item m="1" x="107"/>
        <item x="4"/>
        <item x="50"/>
        <item x="77"/>
        <item x="60"/>
        <item x="20"/>
        <item x="49"/>
        <item x="40"/>
        <item x="47"/>
        <item x="68"/>
        <item x="6"/>
        <item x="13"/>
        <item x="19"/>
        <item x="17"/>
        <item x="58"/>
        <item x="14"/>
        <item x="65"/>
        <item x="2"/>
        <item x="54"/>
        <item x="1"/>
        <item x="56"/>
        <item x="83"/>
        <item x="66"/>
        <item x="74"/>
        <item x="7"/>
        <item x="43"/>
        <item x="94"/>
        <item x="32"/>
        <item x="16"/>
        <item x="15"/>
        <item x="48"/>
        <item x="64"/>
        <item x="42"/>
        <item x="27"/>
        <item x="75"/>
        <item x="11"/>
        <item x="10"/>
        <item x="12"/>
        <item x="9"/>
        <item x="18"/>
        <item x="69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0"/>
        <item x="100"/>
        <item x="101"/>
        <item x="102"/>
        <item x="103"/>
        <item x="104"/>
        <item x="105"/>
        <item x="106"/>
        <item t="default"/>
      </items>
    </pivotField>
    <pivotField axis="axisPage" numFmtId="2" showAll="0" defaultSubtotal="0">
      <items count="141">
        <item x="127"/>
        <item x="133"/>
        <item x="56"/>
        <item x="130"/>
        <item x="131"/>
        <item x="70"/>
        <item x="118"/>
        <item x="59"/>
        <item x="45"/>
        <item x="132"/>
        <item x="40"/>
        <item x="106"/>
        <item x="119"/>
        <item x="125"/>
        <item x="71"/>
        <item x="137"/>
        <item x="117"/>
        <item x="123"/>
        <item x="122"/>
        <item x="105"/>
        <item x="139"/>
        <item x="94"/>
        <item x="126"/>
        <item x="63"/>
        <item x="140"/>
        <item x="52"/>
        <item x="124"/>
        <item x="66"/>
        <item x="120"/>
        <item x="64"/>
        <item x="69"/>
        <item x="67"/>
        <item x="48"/>
        <item x="49"/>
        <item x="72"/>
        <item x="62"/>
        <item x="121"/>
        <item x="57"/>
        <item x="107"/>
        <item x="68"/>
        <item x="61"/>
        <item x="74"/>
        <item x="112"/>
        <item x="60"/>
        <item x="116"/>
        <item x="46"/>
        <item x="79"/>
        <item x="51"/>
        <item x="43"/>
        <item x="65"/>
        <item x="42"/>
        <item x="86"/>
        <item x="75"/>
        <item x="92"/>
        <item x="102"/>
        <item x="58"/>
        <item x="109"/>
        <item x="84"/>
        <item x="101"/>
        <item x="135"/>
        <item x="55"/>
        <item x="95"/>
        <item x="110"/>
        <item x="128"/>
        <item x="39"/>
        <item x="134"/>
        <item x="47"/>
        <item x="136"/>
        <item x="103"/>
        <item x="87"/>
        <item x="104"/>
        <item x="77"/>
        <item x="89"/>
        <item x="9"/>
        <item x="11"/>
        <item x="13"/>
        <item x="83"/>
        <item x="19"/>
        <item x="81"/>
        <item x="113"/>
        <item x="114"/>
        <item x="78"/>
        <item x="33"/>
        <item x="34"/>
        <item x="111"/>
        <item x="73"/>
        <item x="35"/>
        <item x="85"/>
        <item x="88"/>
        <item x="138"/>
        <item x="82"/>
        <item x="129"/>
        <item x="90"/>
        <item x="50"/>
        <item x="76"/>
        <item x="98"/>
        <item x="53"/>
        <item x="54"/>
        <item x="12"/>
        <item x="100"/>
        <item x="93"/>
        <item x="6"/>
        <item x="3"/>
        <item x="41"/>
        <item x="1"/>
        <item x="2"/>
        <item x="115"/>
        <item x="22"/>
        <item x="14"/>
        <item x="80"/>
        <item x="17"/>
        <item x="38"/>
        <item x="10"/>
        <item x="96"/>
        <item x="21"/>
        <item x="108"/>
        <item x="29"/>
        <item x="23"/>
        <item x="26"/>
        <item x="18"/>
        <item x="28"/>
        <item x="24"/>
        <item x="4"/>
        <item x="44"/>
        <item x="31"/>
        <item x="36"/>
        <item x="97"/>
        <item x="27"/>
        <item x="37"/>
        <item x="7"/>
        <item x="0"/>
        <item x="99"/>
        <item x="25"/>
        <item x="8"/>
        <item x="32"/>
        <item x="15"/>
        <item x="30"/>
        <item x="91"/>
        <item x="20"/>
        <item x="16"/>
        <item x="5"/>
      </items>
    </pivotField>
    <pivotField axis="axisPage" showAll="0">
      <items count="245">
        <item m="1" x="141"/>
        <item m="1" x="125"/>
        <item m="1" x="153"/>
        <item m="1" x="128"/>
        <item m="1" x="217"/>
        <item m="1" x="225"/>
        <item m="1" x="214"/>
        <item m="1" x="167"/>
        <item m="1" x="212"/>
        <item m="1" x="164"/>
        <item m="1" x="215"/>
        <item m="1" x="226"/>
        <item m="1" x="232"/>
        <item m="1" x="208"/>
        <item m="1" x="204"/>
        <item x="52"/>
        <item m="1" x="230"/>
        <item m="1" x="168"/>
        <item m="1" x="233"/>
        <item m="1" x="238"/>
        <item m="1" x="149"/>
        <item m="1" x="169"/>
        <item m="1" x="222"/>
        <item m="1" x="126"/>
        <item m="1" x="191"/>
        <item m="1" x="166"/>
        <item m="1" x="239"/>
        <item m="1" x="176"/>
        <item m="1" x="127"/>
        <item m="1" x="195"/>
        <item m="1" x="189"/>
        <item m="1" x="221"/>
        <item m="1" x="199"/>
        <item m="1" x="143"/>
        <item m="1" x="177"/>
        <item m="1" x="213"/>
        <item m="1" x="151"/>
        <item m="1" x="172"/>
        <item m="1" x="165"/>
        <item m="1" x="190"/>
        <item m="1" x="180"/>
        <item m="1" x="144"/>
        <item m="1" x="183"/>
        <item m="1" x="158"/>
        <item m="1" x="194"/>
        <item m="1" x="132"/>
        <item m="1" x="184"/>
        <item m="1" x="124"/>
        <item m="1" x="170"/>
        <item m="1" x="185"/>
        <item m="1" x="152"/>
        <item m="1" x="187"/>
        <item m="1" x="162"/>
        <item x="109"/>
        <item m="1" x="136"/>
        <item m="1" x="134"/>
        <item m="1" x="205"/>
        <item m="1" x="155"/>
        <item m="1" x="171"/>
        <item m="1" x="219"/>
        <item m="1" x="179"/>
        <item m="1" x="228"/>
        <item m="1" x="163"/>
        <item m="1" x="207"/>
        <item m="1" x="236"/>
        <item m="1" x="139"/>
        <item m="1" x="142"/>
        <item m="1" x="237"/>
        <item m="1" x="227"/>
        <item m="1" x="173"/>
        <item m="1" x="200"/>
        <item m="1" x="203"/>
        <item m="1" x="231"/>
        <item m="1" x="242"/>
        <item m="1" x="235"/>
        <item m="1" x="138"/>
        <item m="1" x="157"/>
        <item m="1" x="133"/>
        <item m="1" x="135"/>
        <item m="1" x="186"/>
        <item m="1" x="154"/>
        <item m="1" x="198"/>
        <item m="1" x="140"/>
        <item m="1" x="206"/>
        <item m="1" x="174"/>
        <item m="1" x="1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6"/>
        <item x="57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54"/>
        <item x="55"/>
        <item x="59"/>
        <item x="90"/>
        <item x="58"/>
        <item x="91"/>
        <item x="92"/>
        <item x="94"/>
        <item x="95"/>
        <item x="96"/>
        <item x="97"/>
        <item x="98"/>
        <item x="99"/>
        <item x="100"/>
        <item x="93"/>
        <item x="101"/>
        <item x="102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m="1" x="234"/>
        <item m="1" x="147"/>
        <item m="1" x="129"/>
        <item m="1" x="150"/>
        <item m="1" x="196"/>
        <item m="1" x="240"/>
        <item m="1" x="148"/>
        <item m="1" x="224"/>
        <item m="1" x="229"/>
        <item m="1" x="156"/>
        <item m="1" x="210"/>
        <item m="1" x="209"/>
        <item m="1" x="130"/>
        <item m="1" x="178"/>
        <item m="1" x="197"/>
        <item m="1" x="182"/>
        <item m="1" x="188"/>
        <item m="1" x="216"/>
        <item m="1" x="223"/>
        <item m="1" x="146"/>
        <item m="1" x="131"/>
        <item m="1" x="201"/>
        <item m="1" x="193"/>
        <item m="1" x="192"/>
        <item m="1" x="202"/>
        <item m="1" x="123"/>
        <item m="1" x="241"/>
        <item m="1" x="220"/>
        <item m="1" x="181"/>
        <item m="1" x="160"/>
        <item m="1" x="161"/>
        <item m="1" x="175"/>
        <item m="1" x="137"/>
        <item m="1" x="211"/>
        <item m="1" x="145"/>
        <item m="1" x="218"/>
        <item m="1" x="243"/>
        <item t="default"/>
      </items>
    </pivotField>
    <pivotField dataField="1" showAll="0"/>
    <pivotField axis="axisPage" showAll="0">
      <items count="173">
        <item m="1" x="95"/>
        <item m="1" x="105"/>
        <item m="1" x="136"/>
        <item m="1" x="98"/>
        <item m="1" x="92"/>
        <item m="1" x="139"/>
        <item m="1" x="143"/>
        <item m="1" x="168"/>
        <item m="1" x="118"/>
        <item m="1" x="144"/>
        <item m="1" x="125"/>
        <item m="1" x="130"/>
        <item m="1" x="140"/>
        <item m="1" x="162"/>
        <item m="1" x="171"/>
        <item m="1" x="127"/>
        <item m="1" x="160"/>
        <item m="1" x="87"/>
        <item m="1" x="106"/>
        <item m="1" x="147"/>
        <item m="1" x="158"/>
        <item m="1" x="155"/>
        <item m="1" x="135"/>
        <item m="1" x="156"/>
        <item m="1" x="116"/>
        <item m="1" x="108"/>
        <item m="1" x="161"/>
        <item m="1" x="167"/>
        <item m="1" x="97"/>
        <item m="1" x="128"/>
        <item m="1" x="132"/>
        <item m="1" x="142"/>
        <item m="1" x="104"/>
        <item m="1" x="153"/>
        <item m="1" x="154"/>
        <item m="1" x="102"/>
        <item m="1" x="99"/>
        <item m="1" x="101"/>
        <item m="1" x="111"/>
        <item m="1" x="170"/>
        <item m="1" x="120"/>
        <item m="1" x="93"/>
        <item m="1" x="117"/>
        <item m="1" x="91"/>
        <item m="1" x="133"/>
        <item m="1" x="148"/>
        <item m="1" x="112"/>
        <item m="1" x="157"/>
        <item m="1" x="131"/>
        <item m="1" x="1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23"/>
        <item x="24"/>
        <item x="28"/>
        <item x="53"/>
        <item x="54"/>
        <item x="55"/>
        <item x="56"/>
        <item x="57"/>
        <item x="59"/>
        <item x="60"/>
        <item x="58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10"/>
        <item m="1" x="129"/>
        <item m="1" x="145"/>
        <item m="1" x="86"/>
        <item m="1" x="134"/>
        <item m="1" x="152"/>
        <item m="1" x="151"/>
        <item m="1" x="126"/>
        <item m="1" x="122"/>
        <item m="1" x="114"/>
        <item m="1" x="119"/>
        <item m="1" x="123"/>
        <item m="1" x="159"/>
        <item m="1" x="150"/>
        <item m="1" x="164"/>
        <item m="1" x="141"/>
        <item m="1" x="115"/>
        <item m="1" x="89"/>
        <item m="1" x="100"/>
        <item m="1" x="96"/>
        <item m="1" x="138"/>
        <item m="1" x="137"/>
        <item m="1" x="121"/>
        <item m="1" x="113"/>
        <item m="1" x="124"/>
        <item m="1" x="165"/>
        <item m="1" x="169"/>
        <item m="1" x="166"/>
        <item m="1" x="94"/>
        <item m="1" x="109"/>
        <item m="1" x="163"/>
        <item m="1" x="90"/>
        <item m="1" x="107"/>
        <item m="1" x="146"/>
        <item m="1" x="103"/>
        <item m="1" x="88"/>
        <item t="default"/>
      </items>
    </pivotField>
    <pivotField axis="axisPage" showAll="0">
      <items count="275">
        <item m="1" x="211"/>
        <item m="1" x="158"/>
        <item m="1" x="204"/>
        <item m="1" x="216"/>
        <item m="1" x="269"/>
        <item m="1" x="239"/>
        <item m="1" x="185"/>
        <item m="1" x="198"/>
        <item m="1" x="154"/>
        <item m="1" x="145"/>
        <item m="1" x="195"/>
        <item m="1" x="150"/>
        <item m="1" x="200"/>
        <item m="1" x="246"/>
        <item m="1" x="218"/>
        <item m="1" x="152"/>
        <item m="1" x="171"/>
        <item m="1" x="219"/>
        <item m="1" x="222"/>
        <item m="1" x="252"/>
        <item m="1" x="180"/>
        <item m="1" x="182"/>
        <item m="1" x="214"/>
        <item m="1" x="139"/>
        <item m="1" x="224"/>
        <item m="1" x="156"/>
        <item m="1" x="262"/>
        <item m="1" x="206"/>
        <item m="1" x="161"/>
        <item m="1" x="190"/>
        <item m="1" x="137"/>
        <item m="1" x="176"/>
        <item m="1" x="256"/>
        <item m="1" x="177"/>
        <item m="1" x="257"/>
        <item m="1" x="140"/>
        <item m="1" x="191"/>
        <item m="1" x="266"/>
        <item m="1" x="183"/>
        <item m="1" x="260"/>
        <item m="1" x="166"/>
        <item m="1" x="212"/>
        <item m="1" x="244"/>
        <item m="1" x="255"/>
        <item m="1" x="157"/>
        <item m="1" x="221"/>
        <item m="1" x="143"/>
        <item m="1" x="192"/>
        <item m="1" x="193"/>
        <item m="1" x="236"/>
        <item m="1" x="228"/>
        <item m="1" x="203"/>
        <item m="1" x="138"/>
        <item m="1" x="151"/>
        <item m="1" x="261"/>
        <item m="1" x="229"/>
        <item m="1" x="215"/>
        <item m="1" x="243"/>
        <item m="1" x="160"/>
        <item m="1" x="253"/>
        <item m="1" x="205"/>
        <item m="1" x="142"/>
        <item m="1" x="196"/>
        <item m="1" x="231"/>
        <item m="1" x="189"/>
        <item m="1" x="245"/>
        <item m="1" x="170"/>
        <item m="1" x="179"/>
        <item m="1" x="223"/>
        <item m="1" x="209"/>
        <item m="1" x="213"/>
        <item m="1" x="264"/>
        <item m="1" x="175"/>
        <item m="1" x="230"/>
        <item m="1" x="238"/>
        <item m="1" x="258"/>
        <item m="1" x="149"/>
        <item m="1" x="271"/>
        <item m="1" x="178"/>
        <item m="1" x="232"/>
        <item m="1" x="270"/>
        <item m="1" x="242"/>
        <item m="1" x="233"/>
        <item m="1" x="168"/>
        <item m="1" x="220"/>
        <item m="1" x="248"/>
        <item m="1" x="159"/>
        <item m="1" x="153"/>
        <item m="1" x="155"/>
        <item m="1" x="169"/>
        <item m="1" x="2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9"/>
        <item x="60"/>
        <item x="61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57"/>
        <item x="58"/>
        <item x="62"/>
        <item x="63"/>
        <item x="95"/>
        <item x="96"/>
        <item x="97"/>
        <item x="98"/>
        <item x="99"/>
        <item x="100"/>
        <item x="102"/>
        <item x="103"/>
        <item x="104"/>
        <item x="105"/>
        <item x="106"/>
        <item x="107"/>
        <item x="108"/>
        <item x="101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m="1" x="240"/>
        <item m="1" x="227"/>
        <item m="1" x="241"/>
        <item m="1" x="184"/>
        <item m="1" x="181"/>
        <item m="1" x="174"/>
        <item m="1" x="207"/>
        <item m="1" x="263"/>
        <item m="1" x="148"/>
        <item m="1" x="197"/>
        <item m="1" x="146"/>
        <item m="1" x="226"/>
        <item m="1" x="144"/>
        <item m="1" x="163"/>
        <item m="1" x="164"/>
        <item m="1" x="172"/>
        <item m="1" x="186"/>
        <item m="1" x="173"/>
        <item m="1" x="235"/>
        <item m="1" x="210"/>
        <item m="1" x="141"/>
        <item m="1" x="254"/>
        <item m="1" x="199"/>
        <item m="1" x="265"/>
        <item m="1" x="217"/>
        <item m="1" x="167"/>
        <item m="1" x="237"/>
        <item m="1" x="225"/>
        <item m="1" x="187"/>
        <item m="1" x="162"/>
        <item m="1" x="273"/>
        <item m="1" x="208"/>
        <item m="1" x="268"/>
        <item m="1" x="188"/>
        <item m="1" x="272"/>
        <item m="1" x="147"/>
        <item m="1" x="267"/>
        <item m="1" x="194"/>
        <item m="1" x="251"/>
        <item m="1" x="250"/>
        <item m="1" x="202"/>
        <item m="1" x="259"/>
        <item m="1" x="165"/>
        <item m="1" x="234"/>
        <item m="1" x="201"/>
        <item m="1" x="249"/>
        <item t="default"/>
      </items>
    </pivotField>
    <pivotField axis="axisPage" showAll="0">
      <items count="180">
        <item m="1" x="106"/>
        <item m="1" x="135"/>
        <item m="1" x="120"/>
        <item m="1" x="162"/>
        <item m="1" x="167"/>
        <item m="1" x="103"/>
        <item m="1" x="91"/>
        <item m="1" x="99"/>
        <item m="1" x="151"/>
        <item m="1" x="108"/>
        <item m="1" x="122"/>
        <item m="1" x="127"/>
        <item m="1" x="166"/>
        <item m="1" x="168"/>
        <item m="1" x="114"/>
        <item m="1" x="123"/>
        <item m="1" x="131"/>
        <item m="1" x="137"/>
        <item m="1" x="177"/>
        <item m="1" x="140"/>
        <item m="1" x="118"/>
        <item m="1" x="101"/>
        <item m="1" x="138"/>
        <item m="1" x="153"/>
        <item m="1" x="111"/>
        <item m="1" x="113"/>
        <item m="1" x="116"/>
        <item m="1" x="112"/>
        <item m="1" x="174"/>
        <item m="1" x="143"/>
        <item m="1" x="142"/>
        <item m="1" x="133"/>
        <item m="1" x="104"/>
        <item m="1" x="98"/>
        <item m="1" x="147"/>
        <item m="1" x="169"/>
        <item m="1" x="136"/>
        <item m="1" x="100"/>
        <item m="1" x="96"/>
        <item m="1" x="92"/>
        <item m="1" x="178"/>
        <item m="1" x="134"/>
        <item x="86"/>
        <item m="1" x="115"/>
        <item m="1" x="145"/>
        <item m="1" x="102"/>
        <item m="1" x="130"/>
        <item m="1" x="117"/>
        <item m="1" x="109"/>
        <item m="1" x="105"/>
        <item m="1" x="97"/>
        <item m="1" x="110"/>
        <item m="1" x="154"/>
        <item m="1" x="144"/>
        <item m="1" x="176"/>
        <item m="1" x="125"/>
        <item m="1" x="157"/>
        <item m="1" x="141"/>
        <item m="1" x="150"/>
        <item m="1" x="128"/>
        <item m="1" x="119"/>
        <item m="1" x="1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5"/>
        <item x="56"/>
        <item x="57"/>
        <item x="58"/>
        <item x="59"/>
        <item x="60"/>
        <item x="61"/>
        <item x="62"/>
        <item x="63"/>
        <item x="53"/>
        <item x="54"/>
        <item x="64"/>
        <item x="65"/>
        <item x="66"/>
        <item x="67"/>
        <item x="68"/>
        <item x="70"/>
        <item x="71"/>
        <item x="72"/>
        <item x="73"/>
        <item x="69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89"/>
        <item x="90"/>
        <item m="1" x="158"/>
        <item m="1" x="172"/>
        <item m="1" x="95"/>
        <item m="1" x="156"/>
        <item m="1" x="170"/>
        <item m="1" x="126"/>
        <item m="1" x="146"/>
        <item m="1" x="160"/>
        <item m="1" x="107"/>
        <item m="1" x="129"/>
        <item m="1" x="159"/>
        <item m="1" x="175"/>
        <item m="1" x="148"/>
        <item m="1" x="149"/>
        <item m="1" x="155"/>
        <item m="1" x="152"/>
        <item m="1" x="139"/>
        <item m="1" x="121"/>
        <item m="1" x="173"/>
        <item m="1" x="164"/>
        <item m="1" x="163"/>
        <item m="1" x="132"/>
        <item m="1" x="93"/>
        <item m="1" x="171"/>
        <item m="1" x="161"/>
        <item m="1" x="165"/>
        <item m="1" x="94"/>
        <item t="default"/>
      </items>
    </pivotField>
    <pivotField axis="axisPage" showAll="0">
      <items count="57">
        <item m="1" x="33"/>
        <item m="1" x="45"/>
        <item m="1" x="29"/>
        <item m="1" x="48"/>
        <item m="1" x="39"/>
        <item m="1" x="32"/>
        <item m="1" x="34"/>
        <item m="1" x="41"/>
        <item m="1" x="54"/>
        <item m="1" x="50"/>
        <item m="1" x="43"/>
        <item m="1" x="51"/>
        <item m="1" x="52"/>
        <item m="1" x="28"/>
        <item m="1" x="44"/>
        <item m="1" x="40"/>
        <item m="1" x="30"/>
        <item m="1" x="53"/>
        <item m="1" x="42"/>
        <item m="1" x="47"/>
        <item m="1" x="37"/>
        <item m="1" x="38"/>
        <item m="1" x="49"/>
        <item m="1" x="36"/>
        <item m="1"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9"/>
        <item x="20"/>
        <item x="21"/>
        <item x="22"/>
        <item x="18"/>
        <item x="17"/>
        <item x="23"/>
        <item x="24"/>
        <item x="25"/>
        <item x="26"/>
        <item x="27"/>
        <item m="1" x="35"/>
        <item m="1" x="31"/>
        <item m="1" x="55"/>
        <item t="default"/>
      </items>
    </pivotField>
    <pivotField showAll="0" defaultSubtotal="0"/>
    <pivotField showAll="0" defaultSubtotal="0"/>
  </pivotFields>
  <rowFields count="2">
    <field x="1"/>
    <field x="4"/>
  </rowFields>
  <rowItems count="24">
    <i>
      <x/>
    </i>
    <i r="1">
      <x v="10"/>
    </i>
    <i>
      <x v="1"/>
    </i>
    <i r="1">
      <x v="14"/>
    </i>
    <i>
      <x v="2"/>
    </i>
    <i r="1">
      <x v="13"/>
    </i>
    <i>
      <x v="3"/>
    </i>
    <i r="1">
      <x v="13"/>
    </i>
    <i>
      <x v="4"/>
    </i>
    <i r="1">
      <x v="13"/>
    </i>
    <i>
      <x v="7"/>
    </i>
    <i r="1">
      <x v="13"/>
    </i>
    <i>
      <x v="10"/>
    </i>
    <i r="1">
      <x v="13"/>
    </i>
    <i>
      <x v="11"/>
    </i>
    <i r="1">
      <x v="16"/>
    </i>
    <i>
      <x v="12"/>
    </i>
    <i r="1">
      <x v="104"/>
    </i>
    <i r="1">
      <x v="105"/>
    </i>
    <i>
      <x v="14"/>
    </i>
    <i r="1">
      <x v="13"/>
    </i>
    <i>
      <x v="15"/>
    </i>
    <i r="1">
      <x v="24"/>
    </i>
    <i t="grand">
      <x/>
    </i>
  </rowItems>
  <colItems count="1">
    <i/>
  </colItems>
  <pageFields count="8">
    <pageField fld="3" item="39" hier="-1"/>
    <pageField fld="2" item="2" hier="-1"/>
    <pageField fld="5" hier="-1"/>
    <pageField fld="6" hier="-1"/>
    <pageField fld="8" hier="-1"/>
    <pageField fld="9" hier="-1"/>
    <pageField fld="10" hier="-1"/>
    <pageField fld="11" hier="-1"/>
  </pageFields>
  <dataFields count="1">
    <dataField name="Сумма по полю Кр2" fld="7" baseField="1" baseItem="0" numFmtId="164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G78" firstHeaderRow="1" firstDataRow="2" firstDataCol="1"/>
  <pivotFields count="14">
    <pivotField showAll="0"/>
    <pivotField axis="axisRow" showAll="0" defaultSubtotal="0">
      <items count="16">
        <item h="1" x="3"/>
        <item x="13"/>
        <item h="1" x="11"/>
        <item x="0"/>
        <item x="2"/>
        <item h="1" x="10"/>
        <item x="8"/>
        <item h="1" x="9"/>
        <item h="1" x="7"/>
        <item h="1" x="14"/>
        <item x="5"/>
        <item h="1" x="12"/>
        <item x="4"/>
        <item h="1" x="6"/>
        <item h="1" x="15"/>
        <item h="1" x="1"/>
      </items>
    </pivotField>
    <pivotField showAll="0"/>
    <pivotField axis="axisRow" showAll="0" defaultSubtotal="0">
      <items count="41">
        <item x="0"/>
        <item x="19"/>
        <item x="21"/>
        <item x="1"/>
        <item x="20"/>
        <item x="22"/>
        <item x="2"/>
        <item x="23"/>
        <item x="36"/>
        <item x="34"/>
        <item x="15"/>
        <item x="18"/>
        <item x="27"/>
        <item x="30"/>
        <item x="9"/>
        <item x="32"/>
        <item x="29"/>
        <item x="35"/>
        <item x="17"/>
        <item x="40"/>
        <item x="37"/>
        <item x="24"/>
        <item x="12"/>
        <item x="14"/>
        <item x="3"/>
        <item x="10"/>
        <item x="4"/>
        <item x="38"/>
        <item x="25"/>
        <item x="5"/>
        <item x="33"/>
        <item x="6"/>
        <item x="26"/>
        <item x="31"/>
        <item x="28"/>
        <item x="13"/>
        <item x="7"/>
        <item x="16"/>
        <item x="8"/>
        <item x="11"/>
        <item x="39"/>
      </items>
    </pivotField>
    <pivotField showAll="0"/>
    <pivotField dataField="1" numFmtId="2" showAll="0" defaultSubtota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axis="axisCol" showAll="0" defaultSubtotal="0">
      <items count="5">
        <item x="0"/>
        <item x="1"/>
        <item x="2"/>
        <item x="3"/>
        <item x="4"/>
      </items>
    </pivotField>
    <pivotField showAll="0" defaultSubtotal="0"/>
  </pivotFields>
  <rowFields count="2">
    <field x="1"/>
    <field x="3"/>
  </rowFields>
  <rowItems count="74">
    <i>
      <x v="1"/>
    </i>
    <i r="1">
      <x v="3"/>
    </i>
    <i r="1">
      <x v="6"/>
    </i>
    <i r="1">
      <x v="12"/>
    </i>
    <i r="1">
      <x v="13"/>
    </i>
    <i r="1">
      <x v="15"/>
    </i>
    <i r="1">
      <x v="16"/>
    </i>
    <i r="1">
      <x v="22"/>
    </i>
    <i r="1">
      <x v="23"/>
    </i>
    <i r="1">
      <x v="25"/>
    </i>
    <i r="1">
      <x v="26"/>
    </i>
    <i r="1">
      <x v="28"/>
    </i>
    <i r="1">
      <x v="29"/>
    </i>
    <i r="1">
      <x v="31"/>
    </i>
    <i r="1">
      <x v="33"/>
    </i>
    <i r="1">
      <x v="34"/>
    </i>
    <i r="1">
      <x v="38"/>
    </i>
    <i r="1">
      <x v="39"/>
    </i>
    <i>
      <x v="3"/>
    </i>
    <i r="1">
      <x/>
    </i>
    <i r="1">
      <x v="3"/>
    </i>
    <i r="1">
      <x v="6"/>
    </i>
    <i r="1">
      <x v="23"/>
    </i>
    <i r="1">
      <x v="24"/>
    </i>
    <i r="1">
      <x v="25"/>
    </i>
    <i r="1">
      <x v="26"/>
    </i>
    <i r="1">
      <x v="29"/>
    </i>
    <i r="1">
      <x v="31"/>
    </i>
    <i r="1">
      <x v="35"/>
    </i>
    <i r="1">
      <x v="36"/>
    </i>
    <i r="1">
      <x v="38"/>
    </i>
    <i r="1">
      <x v="39"/>
    </i>
    <i>
      <x v="4"/>
    </i>
    <i r="1">
      <x v="2"/>
    </i>
    <i r="1">
      <x v="7"/>
    </i>
    <i r="1">
      <x v="10"/>
    </i>
    <i r="1">
      <x v="1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5"/>
    </i>
    <i r="1">
      <x v="36"/>
    </i>
    <i r="1">
      <x v="38"/>
    </i>
    <i r="1">
      <x v="39"/>
    </i>
    <i>
      <x v="6"/>
    </i>
    <i r="1">
      <x v="10"/>
    </i>
    <i r="1">
      <x v="11"/>
    </i>
    <i>
      <x v="10"/>
    </i>
    <i r="1">
      <x v="1"/>
    </i>
    <i r="1">
      <x v="3"/>
    </i>
    <i r="1">
      <x v="4"/>
    </i>
    <i r="1">
      <x v="6"/>
    </i>
    <i r="1">
      <x v="18"/>
    </i>
    <i r="1">
      <x v="26"/>
    </i>
    <i r="1">
      <x v="33"/>
    </i>
    <i r="1">
      <x v="35"/>
    </i>
    <i r="1">
      <x v="36"/>
    </i>
    <i r="1">
      <x v="37"/>
    </i>
    <i r="1">
      <x v="38"/>
    </i>
    <i r="1">
      <x v="39"/>
    </i>
    <i>
      <x v="12"/>
    </i>
    <i r="1">
      <x v="10"/>
    </i>
    <i r="1">
      <x v="23"/>
    </i>
    <i r="1">
      <x v="24"/>
    </i>
    <i r="1">
      <x v="25"/>
    </i>
    <i r="1">
      <x v="36"/>
    </i>
    <i r="1">
      <x v="39"/>
    </i>
    <i t="grand">
      <x/>
    </i>
  </rowItems>
  <colFields count="1">
    <field x="1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Сумма по полю Рейтинг_ОПОП" fld="5" baseField="0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Таблица13" displayName="Таблица13" ref="B3:O162" totalsRowShown="0" headerRowDxfId="0" dataDxfId="3" headerRowBorderDxfId="1" tableBorderDxfId="2">
  <autoFilter ref="B3:O162"/>
  <sortState ref="B4:O162">
    <sortCondition ref="B3:B162"/>
  </sortState>
  <tableColumns count="14">
    <tableColumn id="1" name="№_ПОА" dataDxfId="17"/>
    <tableColumn id="2" name="ОУ" dataDxfId="16" dataCellStyle="Обычный 3"/>
    <tableColumn id="14" name="Уровень_ОПОП" dataDxfId="15"/>
    <tableColumn id="4" name="ОПОП" dataDxfId="14" dataCellStyle="Обычный 3"/>
    <tableColumn id="5" name="Профиль" dataDxfId="13"/>
    <tableColumn id="6" name="Рейтинг_ОПОП" dataDxfId="12"/>
    <tableColumn id="7" name="Кр1" dataDxfId="11"/>
    <tableColumn id="8" name="Кр2" dataDxfId="10"/>
    <tableColumn id="9" name="Кр3" dataDxfId="9"/>
    <tableColumn id="10" name="Кр4" dataDxfId="8"/>
    <tableColumn id="11" name="Кр5" dataDxfId="7"/>
    <tableColumn id="12" name="Кр6" dataDxfId="6"/>
    <tableColumn id="13" name="Год_ПОА" dataDxfId="5"/>
    <tableColumn id="3" name="Срок_ПОА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6.xml"/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7.xml"/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8.xml"/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9.xml"/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0.xml"/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1.xml"/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2.xml"/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4.xml"/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5.xml"/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6.xml"/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7.xml"/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8.xml"/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9.xml"/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0.xml"/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1.xml"/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2.xml"/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3.xml"/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4.xml"/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5.xml"/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6.xml"/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7.xml"/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8.xml"/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9.xml"/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0.xml"/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1.xml"/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2.xml"/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3.xml"/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4.xml"/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5.xml"/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6.xml"/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7.xml"/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8.xml"/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9.xml"/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0.xml"/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1.xml"/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2.xml"/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3.xml"/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4.xml"/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5.xml"/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6.xml"/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7.xml"/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8.xml"/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9.xml"/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0.xml"/><Relationship Id="rId1" Type="http://schemas.openxmlformats.org/officeDocument/2006/relationships/printerSettings" Target="../printerSettings/printerSettings150.bin"/></Relationships>
</file>

<file path=xl/worksheets/_rels/sheet1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1.xml"/><Relationship Id="rId1" Type="http://schemas.openxmlformats.org/officeDocument/2006/relationships/printerSettings" Target="../printerSettings/printerSettings151.bin"/></Relationships>
</file>

<file path=xl/worksheets/_rels/sheet1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2.xml"/><Relationship Id="rId1" Type="http://schemas.openxmlformats.org/officeDocument/2006/relationships/printerSettings" Target="../printerSettings/printerSettings152.bin"/></Relationships>
</file>

<file path=xl/worksheets/_rels/sheet1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3.xml"/><Relationship Id="rId1" Type="http://schemas.openxmlformats.org/officeDocument/2006/relationships/printerSettings" Target="../printerSettings/printerSettings153.bin"/></Relationships>
</file>

<file path=xl/worksheets/_rels/sheet1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4.xml"/><Relationship Id="rId1" Type="http://schemas.openxmlformats.org/officeDocument/2006/relationships/printerSettings" Target="../printerSettings/printerSettings154.bin"/></Relationships>
</file>

<file path=xl/worksheets/_rels/sheet1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5.xml"/><Relationship Id="rId1" Type="http://schemas.openxmlformats.org/officeDocument/2006/relationships/printerSettings" Target="../printerSettings/printerSettings155.bin"/></Relationships>
</file>

<file path=xl/worksheets/_rels/sheet1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6.xml"/><Relationship Id="rId1" Type="http://schemas.openxmlformats.org/officeDocument/2006/relationships/printerSettings" Target="../printerSettings/printerSettings156.bin"/></Relationships>
</file>

<file path=xl/worksheets/_rels/sheet1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7.xml"/><Relationship Id="rId1" Type="http://schemas.openxmlformats.org/officeDocument/2006/relationships/printerSettings" Target="../printerSettings/printerSettings157.bin"/></Relationships>
</file>

<file path=xl/worksheets/_rels/sheet1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8.xml"/><Relationship Id="rId1" Type="http://schemas.openxmlformats.org/officeDocument/2006/relationships/printerSettings" Target="../printerSettings/printerSettings158.bin"/></Relationships>
</file>

<file path=xl/worksheets/_rels/sheet1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9.xml"/><Relationship Id="rId1" Type="http://schemas.openxmlformats.org/officeDocument/2006/relationships/printerSettings" Target="../printerSettings/printerSettings15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0.xml"/><Relationship Id="rId1" Type="http://schemas.openxmlformats.org/officeDocument/2006/relationships/printerSettings" Target="../printerSettings/printerSettings160.bin"/></Relationships>
</file>

<file path=xl/worksheets/_rels/sheet1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1.xml"/><Relationship Id="rId1" Type="http://schemas.openxmlformats.org/officeDocument/2006/relationships/printerSettings" Target="../printerSettings/printerSettings161.bin"/></Relationships>
</file>

<file path=xl/worksheets/_rels/sheet16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2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9"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0.59</v>
      </c>
      <c r="E5" s="75">
        <f>УпрВесКоэф!E5</f>
        <v>1</v>
      </c>
      <c r="F5" s="23">
        <f t="shared" ref="F5:F28" si="0">D5*E5</f>
        <v>0.59</v>
      </c>
      <c r="G5" s="377"/>
      <c r="H5" s="391">
        <f>(F5+F6+F7)-УпрВесКоэф!$K$6</f>
        <v>0.93799999999999994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0.36</v>
      </c>
      <c r="E6" s="75">
        <f>УпрВесКоэф!E6</f>
        <v>0.8</v>
      </c>
      <c r="F6" s="23">
        <f t="shared" si="0"/>
        <v>0.28799999999999998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0.74</v>
      </c>
      <c r="E13" s="77">
        <f>УпрВесКоэф!E13</f>
        <v>0.26</v>
      </c>
      <c r="F13" s="51">
        <f t="shared" si="0"/>
        <v>0.19240000000000002</v>
      </c>
      <c r="G13" s="377" t="s">
        <v>2</v>
      </c>
      <c r="H13" s="370">
        <f>(F13+F14+F15+F16+F17+F18+F19+F20+F21+F22+F23)-УпрВесКоэф!$K$17</f>
        <v>1.0464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0.8</v>
      </c>
      <c r="E14" s="75">
        <f>УпрВесКоэф!E14</f>
        <v>0.2</v>
      </c>
      <c r="F14" s="23">
        <f t="shared" si="0"/>
        <v>0.16000000000000003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0.37</v>
      </c>
      <c r="E20" s="78">
        <f>УпрВесКоэф!E20</f>
        <v>0.2</v>
      </c>
      <c r="F20" s="27">
        <f t="shared" si="0"/>
        <v>7.3999999999999996E-2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1.835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0.89</v>
      </c>
      <c r="E25" s="75">
        <f>УпрВесКоэф!E25</f>
        <v>1.5</v>
      </c>
      <c r="F25" s="23">
        <f t="shared" si="0"/>
        <v>1.335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1</v>
      </c>
      <c r="E28" s="78">
        <f>УпрВесКоэф!E28</f>
        <v>1.4279999999999999</v>
      </c>
      <c r="F28" s="27">
        <f t="shared" si="0"/>
        <v>1.4279999999999999</v>
      </c>
      <c r="G28" s="39" t="s">
        <v>2</v>
      </c>
      <c r="H28" s="179">
        <f>F28-УпрВесКоэф!$K$28</f>
        <v>1.4279999999999999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7.2683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A1:H1"/>
    <mergeCell ref="A2:A3"/>
    <mergeCell ref="B2:B3"/>
    <mergeCell ref="C2:F2"/>
    <mergeCell ref="G2:H2"/>
    <mergeCell ref="H5:H7"/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0.92</v>
      </c>
      <c r="E5" s="75">
        <f>УпрВесКоэф!E5</f>
        <v>1</v>
      </c>
      <c r="F5" s="23">
        <f t="shared" ref="F5:F28" si="0">D5*E5</f>
        <v>0.92</v>
      </c>
      <c r="G5" s="377"/>
      <c r="H5" s="391">
        <f>(F5+F6+F7)-УпрВесКоэф!$K$6</f>
        <v>1.0760000000000001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0.12</v>
      </c>
      <c r="E6" s="75">
        <f>УпрВесКоэф!E6</f>
        <v>0.8</v>
      </c>
      <c r="F6" s="23">
        <f t="shared" si="0"/>
        <v>9.6000000000000002E-2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0.8</v>
      </c>
      <c r="E13" s="77">
        <f>УпрВесКоэф!E13</f>
        <v>0.26</v>
      </c>
      <c r="F13" s="51">
        <f t="shared" si="0"/>
        <v>0.20800000000000002</v>
      </c>
      <c r="G13" s="377" t="s">
        <v>2</v>
      </c>
      <c r="H13" s="370">
        <f>(F13+F14+F15+F16+F17+F18+F19+F20+F21+F22+F23)-УпрВесКоэф!$K$17</f>
        <v>1.028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0.62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0.08</v>
      </c>
      <c r="E25" s="75">
        <f>УпрВесКоэф!E25</f>
        <v>1.5</v>
      </c>
      <c r="F25" s="23">
        <f t="shared" si="0"/>
        <v>0.12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5.7445000000000004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5" zoomScale="90" zoomScaleNormal="90" workbookViewId="0">
      <selection activeCell="H29" sqref="H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79" t="s">
        <v>42</v>
      </c>
      <c r="D3" s="279" t="s">
        <v>109</v>
      </c>
      <c r="E3" s="279" t="s">
        <v>9</v>
      </c>
      <c r="F3" s="279" t="s">
        <v>8</v>
      </c>
      <c r="G3" s="279" t="s">
        <v>10</v>
      </c>
      <c r="H3" s="279" t="s">
        <v>13</v>
      </c>
      <c r="J3" s="3"/>
    </row>
    <row r="4" spans="1:10" ht="30" x14ac:dyDescent="0.25">
      <c r="A4" s="392" t="s">
        <v>3</v>
      </c>
      <c r="B4" s="282" t="s">
        <v>36</v>
      </c>
      <c r="C4" s="6">
        <v>0.7</v>
      </c>
      <c r="D4" s="216">
        <v>0</v>
      </c>
      <c r="E4" s="75">
        <f>УпрВесКоэф!E4</f>
        <v>1.429</v>
      </c>
      <c r="F4" s="281">
        <f>D4*E4</f>
        <v>0</v>
      </c>
      <c r="G4" s="385" t="s">
        <v>118</v>
      </c>
      <c r="H4" s="281">
        <f>F4-УпрВесКоэф!$K$4</f>
        <v>0</v>
      </c>
      <c r="J4" s="3"/>
    </row>
    <row r="5" spans="1:10" ht="30" x14ac:dyDescent="0.25">
      <c r="A5" s="393"/>
      <c r="B5" s="282" t="s">
        <v>11</v>
      </c>
      <c r="C5" s="6">
        <v>0.7</v>
      </c>
      <c r="D5" s="217">
        <v>0.98</v>
      </c>
      <c r="E5" s="75">
        <f>УпрВесКоэф!E5</f>
        <v>1</v>
      </c>
      <c r="F5" s="281">
        <f t="shared" ref="F5:F28" si="0">D5*E5</f>
        <v>0.98</v>
      </c>
      <c r="G5" s="385"/>
      <c r="H5" s="402">
        <f>(F5+F6+F7)-УпрВесКоэф!$K$6</f>
        <v>1.304</v>
      </c>
      <c r="J5" s="3"/>
    </row>
    <row r="6" spans="1:10" ht="35.25" customHeight="1" x14ac:dyDescent="0.25">
      <c r="A6" s="393"/>
      <c r="B6" s="282" t="s">
        <v>12</v>
      </c>
      <c r="C6" s="6">
        <v>0.3</v>
      </c>
      <c r="D6" s="217">
        <v>0.3</v>
      </c>
      <c r="E6" s="75">
        <f>УпрВесКоэф!E6</f>
        <v>0.8</v>
      </c>
      <c r="F6" s="281">
        <f t="shared" si="0"/>
        <v>0.24</v>
      </c>
      <c r="G6" s="385"/>
      <c r="H6" s="402"/>
      <c r="J6" s="3"/>
    </row>
    <row r="7" spans="1:10" ht="30.75" thickBot="1" x14ac:dyDescent="0.3">
      <c r="A7" s="394"/>
      <c r="B7" s="282" t="s">
        <v>16</v>
      </c>
      <c r="C7" s="6">
        <v>0.1</v>
      </c>
      <c r="D7" s="217">
        <v>0.14000000000000001</v>
      </c>
      <c r="E7" s="75">
        <f>УпрВесКоэф!E7</f>
        <v>0.6</v>
      </c>
      <c r="F7" s="281">
        <f t="shared" si="0"/>
        <v>8.4000000000000005E-2</v>
      </c>
      <c r="G7" s="385"/>
      <c r="H7" s="402"/>
      <c r="J7" s="3"/>
    </row>
    <row r="8" spans="1:10" ht="124.5" customHeight="1" thickBot="1" x14ac:dyDescent="0.3">
      <c r="A8" s="249" t="s">
        <v>7</v>
      </c>
      <c r="B8" s="282" t="s">
        <v>34</v>
      </c>
      <c r="C8" s="18">
        <v>0.9</v>
      </c>
      <c r="D8" s="49">
        <v>0.3</v>
      </c>
      <c r="E8" s="75">
        <f>УпрВесКоэф!E8</f>
        <v>1.111</v>
      </c>
      <c r="F8" s="281">
        <f t="shared" si="0"/>
        <v>0.33329999999999999</v>
      </c>
      <c r="G8" s="280" t="s">
        <v>110</v>
      </c>
      <c r="H8" s="281">
        <f>F8-УпрВесКоэф!$K$8</f>
        <v>0.33329999999999999</v>
      </c>
      <c r="J8" s="3"/>
    </row>
    <row r="9" spans="1:10" ht="75" x14ac:dyDescent="0.25">
      <c r="A9" s="399" t="s">
        <v>37</v>
      </c>
      <c r="B9" s="282" t="s">
        <v>38</v>
      </c>
      <c r="C9" s="18">
        <v>0.9</v>
      </c>
      <c r="D9" s="49">
        <v>0.3</v>
      </c>
      <c r="E9" s="75">
        <f>УпрВесКоэф!E9</f>
        <v>0.311</v>
      </c>
      <c r="F9" s="281">
        <f t="shared" si="0"/>
        <v>9.3299999999999994E-2</v>
      </c>
      <c r="G9" s="385" t="s">
        <v>110</v>
      </c>
      <c r="H9" s="402">
        <f>(F9+F10+F11+F12)-УпрВесКоэф!$K$10</f>
        <v>0.36329999999999996</v>
      </c>
      <c r="J9" s="3"/>
    </row>
    <row r="10" spans="1:10" ht="93.75" customHeight="1" x14ac:dyDescent="0.25">
      <c r="A10" s="393"/>
      <c r="B10" s="282" t="s">
        <v>17</v>
      </c>
      <c r="C10" s="18">
        <v>0.8</v>
      </c>
      <c r="D10" s="49">
        <v>0.3</v>
      </c>
      <c r="E10" s="75">
        <f>УпрВесКоэф!E10</f>
        <v>0.3</v>
      </c>
      <c r="F10" s="281">
        <f t="shared" si="0"/>
        <v>0.09</v>
      </c>
      <c r="G10" s="385"/>
      <c r="H10" s="402"/>
      <c r="J10" s="3"/>
    </row>
    <row r="11" spans="1:10" ht="90" x14ac:dyDescent="0.25">
      <c r="A11" s="393"/>
      <c r="B11" s="282" t="s">
        <v>18</v>
      </c>
      <c r="C11" s="18">
        <v>0.8</v>
      </c>
      <c r="D11" s="49">
        <v>0.3</v>
      </c>
      <c r="E11" s="75">
        <f>УпрВесКоэф!E11</f>
        <v>0.3</v>
      </c>
      <c r="F11" s="281">
        <f t="shared" si="0"/>
        <v>0.09</v>
      </c>
      <c r="G11" s="385"/>
      <c r="H11" s="402"/>
      <c r="J11" s="3"/>
    </row>
    <row r="12" spans="1:10" ht="60.75" thickBot="1" x14ac:dyDescent="0.3">
      <c r="A12" s="394"/>
      <c r="B12" s="282" t="s">
        <v>39</v>
      </c>
      <c r="C12" s="18">
        <v>0.8</v>
      </c>
      <c r="D12" s="49">
        <v>0.3</v>
      </c>
      <c r="E12" s="75">
        <f>УпрВесКоэф!E12</f>
        <v>0.3</v>
      </c>
      <c r="F12" s="281">
        <f t="shared" si="0"/>
        <v>0.09</v>
      </c>
      <c r="G12" s="385"/>
      <c r="H12" s="402"/>
      <c r="J12" s="3"/>
    </row>
    <row r="13" spans="1:10" ht="90" x14ac:dyDescent="0.25">
      <c r="A13" s="392" t="s">
        <v>4</v>
      </c>
      <c r="B13" s="282" t="s">
        <v>19</v>
      </c>
      <c r="C13" s="18">
        <v>0.5</v>
      </c>
      <c r="D13" s="217">
        <v>0.75</v>
      </c>
      <c r="E13" s="75">
        <f>УпрВесКоэф!E13</f>
        <v>0.26</v>
      </c>
      <c r="F13" s="281">
        <f t="shared" si="0"/>
        <v>0.19500000000000001</v>
      </c>
      <c r="G13" s="385" t="s">
        <v>110</v>
      </c>
      <c r="H13" s="402">
        <f>(F13+F14+F15+F16+F17+F18+F19+F20+F21+F22+F23)-УпрВесКоэф!$K$17</f>
        <v>0.95950000000000002</v>
      </c>
      <c r="J13" s="3"/>
    </row>
    <row r="14" spans="1:10" ht="90" x14ac:dyDescent="0.25">
      <c r="A14" s="393"/>
      <c r="B14" s="282" t="s">
        <v>20</v>
      </c>
      <c r="C14" s="18">
        <v>0.8</v>
      </c>
      <c r="D14" s="217">
        <v>0.8</v>
      </c>
      <c r="E14" s="75">
        <f>УпрВесКоэф!E14</f>
        <v>0.2</v>
      </c>
      <c r="F14" s="281">
        <f t="shared" si="0"/>
        <v>0.16000000000000003</v>
      </c>
      <c r="G14" s="385"/>
      <c r="H14" s="402"/>
      <c r="J14" s="3"/>
    </row>
    <row r="15" spans="1:10" ht="45" x14ac:dyDescent="0.25">
      <c r="A15" s="393"/>
      <c r="B15" s="282" t="s">
        <v>21</v>
      </c>
      <c r="C15" s="20" t="s">
        <v>15</v>
      </c>
      <c r="D15" s="216">
        <v>1</v>
      </c>
      <c r="E15" s="75">
        <f>УпрВесКоэф!E15</f>
        <v>0.05</v>
      </c>
      <c r="F15" s="281">
        <f t="shared" si="0"/>
        <v>0.05</v>
      </c>
      <c r="G15" s="385"/>
      <c r="H15" s="402"/>
      <c r="J15" s="3"/>
    </row>
    <row r="16" spans="1:10" ht="75" x14ac:dyDescent="0.25">
      <c r="A16" s="393"/>
      <c r="B16" s="282" t="s">
        <v>22</v>
      </c>
      <c r="C16" s="20" t="s">
        <v>15</v>
      </c>
      <c r="D16" s="216">
        <v>1</v>
      </c>
      <c r="E16" s="75">
        <f>УпрВесКоэф!E16</f>
        <v>0.05</v>
      </c>
      <c r="F16" s="281">
        <f t="shared" si="0"/>
        <v>0.05</v>
      </c>
      <c r="G16" s="385"/>
      <c r="H16" s="402"/>
      <c r="J16" s="3"/>
    </row>
    <row r="17" spans="1:10" ht="135" x14ac:dyDescent="0.25">
      <c r="A17" s="393"/>
      <c r="B17" s="282" t="s">
        <v>35</v>
      </c>
      <c r="C17" s="18">
        <v>0.5</v>
      </c>
      <c r="D17" s="217">
        <v>0.5</v>
      </c>
      <c r="E17" s="75">
        <f>УпрВесКоэф!E17</f>
        <v>0.2</v>
      </c>
      <c r="F17" s="281">
        <f t="shared" si="0"/>
        <v>0.1</v>
      </c>
      <c r="G17" s="385"/>
      <c r="H17" s="402"/>
      <c r="J17" s="3"/>
    </row>
    <row r="18" spans="1:10" ht="90" x14ac:dyDescent="0.25">
      <c r="A18" s="393"/>
      <c r="B18" s="282" t="s">
        <v>23</v>
      </c>
      <c r="C18" s="18">
        <v>0.7</v>
      </c>
      <c r="D18" s="217">
        <v>0.5</v>
      </c>
      <c r="E18" s="75">
        <f>УпрВесКоэф!E18</f>
        <v>0.2</v>
      </c>
      <c r="F18" s="281">
        <f t="shared" si="0"/>
        <v>0.1</v>
      </c>
      <c r="G18" s="385"/>
      <c r="H18" s="402"/>
      <c r="J18" s="3"/>
    </row>
    <row r="19" spans="1:10" ht="60" x14ac:dyDescent="0.25">
      <c r="A19" s="393"/>
      <c r="B19" s="282" t="s">
        <v>24</v>
      </c>
      <c r="C19" s="18">
        <v>1</v>
      </c>
      <c r="D19" s="217">
        <v>0.83</v>
      </c>
      <c r="E19" s="75">
        <f>УпрВесКоэф!E19</f>
        <v>0.15</v>
      </c>
      <c r="F19" s="281">
        <f t="shared" si="0"/>
        <v>0.12449999999999999</v>
      </c>
      <c r="G19" s="385"/>
      <c r="H19" s="402"/>
      <c r="J19" s="3"/>
    </row>
    <row r="20" spans="1:10" ht="60" x14ac:dyDescent="0.25">
      <c r="A20" s="393"/>
      <c r="B20" s="282" t="s">
        <v>25</v>
      </c>
      <c r="C20" s="18">
        <v>0.25</v>
      </c>
      <c r="D20" s="217">
        <v>0</v>
      </c>
      <c r="E20" s="75">
        <f>УпрВесКоэф!E20</f>
        <v>0.2</v>
      </c>
      <c r="F20" s="281">
        <f t="shared" si="0"/>
        <v>0</v>
      </c>
      <c r="G20" s="385"/>
      <c r="H20" s="402"/>
      <c r="J20" s="3"/>
    </row>
    <row r="21" spans="1:10" ht="45" x14ac:dyDescent="0.25">
      <c r="A21" s="393"/>
      <c r="B21" s="282" t="s">
        <v>26</v>
      </c>
      <c r="C21" s="18">
        <v>0.35</v>
      </c>
      <c r="D21" s="217">
        <v>0.4</v>
      </c>
      <c r="E21" s="75">
        <f>УпрВесКоэф!E21</f>
        <v>0.2</v>
      </c>
      <c r="F21" s="281">
        <f t="shared" si="0"/>
        <v>8.0000000000000016E-2</v>
      </c>
      <c r="G21" s="385"/>
      <c r="H21" s="402"/>
      <c r="J21" s="3"/>
    </row>
    <row r="22" spans="1:10" ht="60" x14ac:dyDescent="0.25">
      <c r="A22" s="393"/>
      <c r="B22" s="282" t="s">
        <v>27</v>
      </c>
      <c r="C22" s="20" t="s">
        <v>15</v>
      </c>
      <c r="D22" s="216">
        <v>1</v>
      </c>
      <c r="E22" s="75">
        <f>УпрВесКоэф!E22</f>
        <v>0.05</v>
      </c>
      <c r="F22" s="281">
        <f t="shared" si="0"/>
        <v>0.05</v>
      </c>
      <c r="G22" s="385"/>
      <c r="H22" s="402"/>
      <c r="J22" s="3"/>
    </row>
    <row r="23" spans="1:10" ht="60.75" thickBot="1" x14ac:dyDescent="0.3">
      <c r="A23" s="400"/>
      <c r="B23" s="282" t="s">
        <v>28</v>
      </c>
      <c r="C23" s="20" t="s">
        <v>15</v>
      </c>
      <c r="D23" s="216">
        <v>1</v>
      </c>
      <c r="E23" s="75">
        <f>УпрВесКоэф!E23</f>
        <v>0.05</v>
      </c>
      <c r="F23" s="281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82" t="s">
        <v>29</v>
      </c>
      <c r="C24" s="18">
        <v>0.15</v>
      </c>
      <c r="D24" s="217">
        <v>0</v>
      </c>
      <c r="E24" s="75">
        <f>УпрВесКоэф!E24</f>
        <v>1.83</v>
      </c>
      <c r="F24" s="281">
        <f t="shared" si="0"/>
        <v>0</v>
      </c>
      <c r="G24" s="385" t="s">
        <v>2</v>
      </c>
      <c r="H24" s="402">
        <f>(F24+F25+F26+F27)-УпрВесКоэф!$K$25</f>
        <v>1.895</v>
      </c>
      <c r="J24" s="3"/>
    </row>
    <row r="25" spans="1:10" ht="75" x14ac:dyDescent="0.25">
      <c r="A25" s="405"/>
      <c r="B25" s="282" t="s">
        <v>30</v>
      </c>
      <c r="C25" s="18">
        <v>0.15</v>
      </c>
      <c r="D25" s="217">
        <v>0.93</v>
      </c>
      <c r="E25" s="75">
        <f>УпрВесКоэф!E25</f>
        <v>1.5</v>
      </c>
      <c r="F25" s="281">
        <f t="shared" si="0"/>
        <v>1.395</v>
      </c>
      <c r="G25" s="385"/>
      <c r="H25" s="402"/>
      <c r="J25" s="3"/>
    </row>
    <row r="26" spans="1:10" ht="36" customHeight="1" x14ac:dyDescent="0.25">
      <c r="A26" s="405"/>
      <c r="B26" s="282" t="s">
        <v>40</v>
      </c>
      <c r="C26" s="20" t="s">
        <v>15</v>
      </c>
      <c r="D26" s="216">
        <v>1</v>
      </c>
      <c r="E26" s="75">
        <f>УпрВесКоэф!E26</f>
        <v>0.25</v>
      </c>
      <c r="F26" s="281">
        <f t="shared" si="0"/>
        <v>0.25</v>
      </c>
      <c r="G26" s="385"/>
      <c r="H26" s="402"/>
      <c r="J26" s="3"/>
    </row>
    <row r="27" spans="1:10" ht="45.75" thickBot="1" x14ac:dyDescent="0.3">
      <c r="A27" s="406"/>
      <c r="B27" s="282" t="s">
        <v>41</v>
      </c>
      <c r="C27" s="20" t="s">
        <v>15</v>
      </c>
      <c r="D27" s="216">
        <v>1</v>
      </c>
      <c r="E27" s="75">
        <f>УпрВесКоэф!E27</f>
        <v>0.25</v>
      </c>
      <c r="F27" s="281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82" t="s">
        <v>6</v>
      </c>
      <c r="C28" s="18">
        <v>0.7</v>
      </c>
      <c r="D28" s="49">
        <v>0.8</v>
      </c>
      <c r="E28" s="75">
        <f>УпрВесКоэф!E28</f>
        <v>1.4279999999999999</v>
      </c>
      <c r="F28" s="281">
        <f t="shared" si="0"/>
        <v>1.1424000000000001</v>
      </c>
      <c r="G28" s="280" t="s">
        <v>2</v>
      </c>
      <c r="H28" s="281">
        <f>F28-УпрВесКоэф!$K$28</f>
        <v>1.1424000000000001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5.9975000000000005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90" zoomScaleNormal="90" workbookViewId="0">
      <selection activeCell="H28" sqref="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65" t="s">
        <v>42</v>
      </c>
      <c r="D3" s="265" t="s">
        <v>109</v>
      </c>
      <c r="E3" s="265" t="s">
        <v>9</v>
      </c>
      <c r="F3" s="265" t="s">
        <v>8</v>
      </c>
      <c r="G3" s="265" t="s">
        <v>10</v>
      </c>
      <c r="H3" s="265" t="s">
        <v>13</v>
      </c>
      <c r="J3" s="3"/>
    </row>
    <row r="4" spans="1:10" ht="30" x14ac:dyDescent="0.25">
      <c r="A4" s="392" t="s">
        <v>3</v>
      </c>
      <c r="B4" s="268" t="s">
        <v>36</v>
      </c>
      <c r="C4" s="6">
        <v>0.7</v>
      </c>
      <c r="D4" s="216">
        <v>0</v>
      </c>
      <c r="E4" s="75">
        <f>УпрВесКоэф!E4</f>
        <v>1.429</v>
      </c>
      <c r="F4" s="267">
        <f>D4*E4</f>
        <v>0</v>
      </c>
      <c r="G4" s="385" t="s">
        <v>111</v>
      </c>
      <c r="H4" s="267">
        <f>F4-УпрВесКоэф!$K$4</f>
        <v>0</v>
      </c>
      <c r="J4" s="3"/>
    </row>
    <row r="5" spans="1:10" ht="30" x14ac:dyDescent="0.25">
      <c r="A5" s="393"/>
      <c r="B5" s="268" t="s">
        <v>11</v>
      </c>
      <c r="C5" s="6">
        <v>0.7</v>
      </c>
      <c r="D5" s="217">
        <v>0.84</v>
      </c>
      <c r="E5" s="75">
        <f>УпрВесКоэф!E5</f>
        <v>1</v>
      </c>
      <c r="F5" s="267">
        <f t="shared" ref="F5:F28" si="0">D5*E5</f>
        <v>0.84</v>
      </c>
      <c r="G5" s="385"/>
      <c r="H5" s="402">
        <f>(F5+F6+F7)-УпрВесКоэф!$K$6</f>
        <v>0.98399999999999999</v>
      </c>
      <c r="J5" s="3"/>
    </row>
    <row r="6" spans="1:10" ht="35.25" customHeight="1" x14ac:dyDescent="0.25">
      <c r="A6" s="393"/>
      <c r="B6" s="268" t="s">
        <v>12</v>
      </c>
      <c r="C6" s="6">
        <v>0.3</v>
      </c>
      <c r="D6" s="217">
        <v>0.15</v>
      </c>
      <c r="E6" s="75">
        <f>УпрВесКоэф!E6</f>
        <v>0.8</v>
      </c>
      <c r="F6" s="267">
        <f t="shared" si="0"/>
        <v>0.12</v>
      </c>
      <c r="G6" s="385"/>
      <c r="H6" s="402"/>
      <c r="J6" s="3"/>
    </row>
    <row r="7" spans="1:10" ht="30.75" thickBot="1" x14ac:dyDescent="0.3">
      <c r="A7" s="394"/>
      <c r="B7" s="268" t="s">
        <v>16</v>
      </c>
      <c r="C7" s="6">
        <v>0.1</v>
      </c>
      <c r="D7" s="217">
        <v>0.04</v>
      </c>
      <c r="E7" s="75">
        <f>УпрВесКоэф!E7</f>
        <v>0.6</v>
      </c>
      <c r="F7" s="267">
        <f t="shared" si="0"/>
        <v>2.4E-2</v>
      </c>
      <c r="G7" s="385"/>
      <c r="H7" s="402"/>
      <c r="J7" s="3"/>
    </row>
    <row r="8" spans="1:10" ht="124.5" customHeight="1" thickBot="1" x14ac:dyDescent="0.3">
      <c r="A8" s="249" t="s">
        <v>7</v>
      </c>
      <c r="B8" s="268" t="s">
        <v>34</v>
      </c>
      <c r="C8" s="18">
        <v>0.9</v>
      </c>
      <c r="D8" s="49">
        <v>0.3</v>
      </c>
      <c r="E8" s="75">
        <f>УпрВесКоэф!E8</f>
        <v>1.111</v>
      </c>
      <c r="F8" s="267">
        <f t="shared" si="0"/>
        <v>0.33329999999999999</v>
      </c>
      <c r="G8" s="266" t="s">
        <v>110</v>
      </c>
      <c r="H8" s="267">
        <f>F8-УпрВесКоэф!$K$8</f>
        <v>0.33329999999999999</v>
      </c>
      <c r="J8" s="3"/>
    </row>
    <row r="9" spans="1:10" ht="75" x14ac:dyDescent="0.25">
      <c r="A9" s="399" t="s">
        <v>37</v>
      </c>
      <c r="B9" s="268" t="s">
        <v>38</v>
      </c>
      <c r="C9" s="18">
        <v>0.9</v>
      </c>
      <c r="D9" s="49">
        <v>0.3</v>
      </c>
      <c r="E9" s="75">
        <f>УпрВесКоэф!E9</f>
        <v>0.311</v>
      </c>
      <c r="F9" s="267">
        <f t="shared" si="0"/>
        <v>9.3299999999999994E-2</v>
      </c>
      <c r="G9" s="385" t="s">
        <v>110</v>
      </c>
      <c r="H9" s="402">
        <f>(F9+F10+F11+F12)-УпрВесКоэф!$K$10</f>
        <v>0.36329999999999996</v>
      </c>
      <c r="J9" s="3"/>
    </row>
    <row r="10" spans="1:10" ht="93.75" customHeight="1" x14ac:dyDescent="0.25">
      <c r="A10" s="393"/>
      <c r="B10" s="268" t="s">
        <v>17</v>
      </c>
      <c r="C10" s="18">
        <v>0.8</v>
      </c>
      <c r="D10" s="49">
        <v>0.3</v>
      </c>
      <c r="E10" s="75">
        <f>УпрВесКоэф!E10</f>
        <v>0.3</v>
      </c>
      <c r="F10" s="267">
        <f t="shared" si="0"/>
        <v>0.09</v>
      </c>
      <c r="G10" s="385"/>
      <c r="H10" s="402"/>
      <c r="J10" s="3"/>
    </row>
    <row r="11" spans="1:10" ht="90" x14ac:dyDescent="0.25">
      <c r="A11" s="393"/>
      <c r="B11" s="268" t="s">
        <v>18</v>
      </c>
      <c r="C11" s="18">
        <v>0.8</v>
      </c>
      <c r="D11" s="49">
        <v>0.3</v>
      </c>
      <c r="E11" s="75">
        <f>УпрВесКоэф!E11</f>
        <v>0.3</v>
      </c>
      <c r="F11" s="267">
        <f t="shared" si="0"/>
        <v>0.09</v>
      </c>
      <c r="G11" s="385"/>
      <c r="H11" s="402"/>
      <c r="J11" s="3"/>
    </row>
    <row r="12" spans="1:10" ht="60.75" thickBot="1" x14ac:dyDescent="0.3">
      <c r="A12" s="394"/>
      <c r="B12" s="268" t="s">
        <v>39</v>
      </c>
      <c r="C12" s="18">
        <v>0.8</v>
      </c>
      <c r="D12" s="49">
        <v>0.3</v>
      </c>
      <c r="E12" s="75">
        <f>УпрВесКоэф!E12</f>
        <v>0.3</v>
      </c>
      <c r="F12" s="267">
        <f t="shared" si="0"/>
        <v>0.09</v>
      </c>
      <c r="G12" s="385"/>
      <c r="H12" s="402"/>
      <c r="J12" s="3"/>
    </row>
    <row r="13" spans="1:10" ht="90" x14ac:dyDescent="0.25">
      <c r="A13" s="392" t="s">
        <v>4</v>
      </c>
      <c r="B13" s="268" t="s">
        <v>19</v>
      </c>
      <c r="C13" s="18">
        <v>0.5</v>
      </c>
      <c r="D13" s="217">
        <v>1</v>
      </c>
      <c r="E13" s="75">
        <f>УпрВесКоэф!E13</f>
        <v>0.26</v>
      </c>
      <c r="F13" s="267">
        <f t="shared" si="0"/>
        <v>0.26</v>
      </c>
      <c r="G13" s="385" t="s">
        <v>2</v>
      </c>
      <c r="H13" s="402">
        <f>(F13+F14+F15+F16+F17+F18+F19+F20+F21+F22+F23)-УпрВесКоэф!$K$17</f>
        <v>1.0495000000000001</v>
      </c>
      <c r="J13" s="3"/>
    </row>
    <row r="14" spans="1:10" ht="90" x14ac:dyDescent="0.25">
      <c r="A14" s="393"/>
      <c r="B14" s="268" t="s">
        <v>20</v>
      </c>
      <c r="C14" s="18">
        <v>0.8</v>
      </c>
      <c r="D14" s="217">
        <v>1</v>
      </c>
      <c r="E14" s="75">
        <f>УпрВесКоэф!E14</f>
        <v>0.2</v>
      </c>
      <c r="F14" s="267">
        <f t="shared" si="0"/>
        <v>0.2</v>
      </c>
      <c r="G14" s="385"/>
      <c r="H14" s="402"/>
      <c r="J14" s="3"/>
    </row>
    <row r="15" spans="1:10" ht="45" x14ac:dyDescent="0.25">
      <c r="A15" s="393"/>
      <c r="B15" s="268" t="s">
        <v>21</v>
      </c>
      <c r="C15" s="20" t="s">
        <v>15</v>
      </c>
      <c r="D15" s="216">
        <v>1</v>
      </c>
      <c r="E15" s="75">
        <f>УпрВесКоэф!E15</f>
        <v>0.05</v>
      </c>
      <c r="F15" s="267">
        <f t="shared" si="0"/>
        <v>0.05</v>
      </c>
      <c r="G15" s="385"/>
      <c r="H15" s="402"/>
      <c r="J15" s="3"/>
    </row>
    <row r="16" spans="1:10" ht="75" x14ac:dyDescent="0.25">
      <c r="A16" s="393"/>
      <c r="B16" s="268" t="s">
        <v>22</v>
      </c>
      <c r="C16" s="20" t="s">
        <v>15</v>
      </c>
      <c r="D16" s="216">
        <v>1</v>
      </c>
      <c r="E16" s="75">
        <f>УпрВесКоэф!E16</f>
        <v>0.05</v>
      </c>
      <c r="F16" s="267">
        <f t="shared" si="0"/>
        <v>0.05</v>
      </c>
      <c r="G16" s="385"/>
      <c r="H16" s="402"/>
      <c r="J16" s="3"/>
    </row>
    <row r="17" spans="1:10" ht="135" x14ac:dyDescent="0.25">
      <c r="A17" s="393"/>
      <c r="B17" s="268" t="s">
        <v>35</v>
      </c>
      <c r="C17" s="18">
        <v>0.5</v>
      </c>
      <c r="D17" s="217">
        <v>0.5</v>
      </c>
      <c r="E17" s="75">
        <f>УпрВесКоэф!E17</f>
        <v>0.2</v>
      </c>
      <c r="F17" s="267">
        <f t="shared" si="0"/>
        <v>0.1</v>
      </c>
      <c r="G17" s="385"/>
      <c r="H17" s="402"/>
      <c r="J17" s="3"/>
    </row>
    <row r="18" spans="1:10" ht="90" x14ac:dyDescent="0.25">
      <c r="A18" s="393"/>
      <c r="B18" s="268" t="s">
        <v>23</v>
      </c>
      <c r="C18" s="18">
        <v>0.7</v>
      </c>
      <c r="D18" s="217">
        <v>0.7</v>
      </c>
      <c r="E18" s="75">
        <f>УпрВесКоэф!E18</f>
        <v>0.2</v>
      </c>
      <c r="F18" s="267">
        <f t="shared" si="0"/>
        <v>0.13999999999999999</v>
      </c>
      <c r="G18" s="385"/>
      <c r="H18" s="402"/>
      <c r="J18" s="3"/>
    </row>
    <row r="19" spans="1:10" ht="60" x14ac:dyDescent="0.25">
      <c r="A19" s="393"/>
      <c r="B19" s="268" t="s">
        <v>24</v>
      </c>
      <c r="C19" s="18">
        <v>1</v>
      </c>
      <c r="D19" s="217">
        <v>0.53</v>
      </c>
      <c r="E19" s="75">
        <f>УпрВесКоэф!E19</f>
        <v>0.15</v>
      </c>
      <c r="F19" s="267">
        <f t="shared" si="0"/>
        <v>7.9500000000000001E-2</v>
      </c>
      <c r="G19" s="385"/>
      <c r="H19" s="402"/>
      <c r="J19" s="3"/>
    </row>
    <row r="20" spans="1:10" ht="60" x14ac:dyDescent="0.25">
      <c r="A20" s="393"/>
      <c r="B20" s="268" t="s">
        <v>25</v>
      </c>
      <c r="C20" s="18">
        <v>0.25</v>
      </c>
      <c r="D20" s="217">
        <v>0</v>
      </c>
      <c r="E20" s="75">
        <f>УпрВесКоэф!E20</f>
        <v>0.2</v>
      </c>
      <c r="F20" s="267">
        <f t="shared" si="0"/>
        <v>0</v>
      </c>
      <c r="G20" s="385"/>
      <c r="H20" s="402"/>
      <c r="J20" s="3"/>
    </row>
    <row r="21" spans="1:10" ht="45" x14ac:dyDescent="0.25">
      <c r="A21" s="393"/>
      <c r="B21" s="268" t="s">
        <v>26</v>
      </c>
      <c r="C21" s="18">
        <v>0.35</v>
      </c>
      <c r="D21" s="217">
        <v>0.35</v>
      </c>
      <c r="E21" s="75">
        <f>УпрВесКоэф!E21</f>
        <v>0.2</v>
      </c>
      <c r="F21" s="267">
        <f t="shared" si="0"/>
        <v>6.9999999999999993E-2</v>
      </c>
      <c r="G21" s="385"/>
      <c r="H21" s="402"/>
      <c r="J21" s="3"/>
    </row>
    <row r="22" spans="1:10" ht="60" x14ac:dyDescent="0.25">
      <c r="A22" s="393"/>
      <c r="B22" s="268" t="s">
        <v>27</v>
      </c>
      <c r="C22" s="20" t="s">
        <v>15</v>
      </c>
      <c r="D22" s="216">
        <v>1</v>
      </c>
      <c r="E22" s="75">
        <f>УпрВесКоэф!E22</f>
        <v>0.05</v>
      </c>
      <c r="F22" s="267">
        <f t="shared" si="0"/>
        <v>0.05</v>
      </c>
      <c r="G22" s="385"/>
      <c r="H22" s="402"/>
      <c r="J22" s="3"/>
    </row>
    <row r="23" spans="1:10" ht="60.75" thickBot="1" x14ac:dyDescent="0.3">
      <c r="A23" s="400"/>
      <c r="B23" s="268" t="s">
        <v>28</v>
      </c>
      <c r="C23" s="20" t="s">
        <v>15</v>
      </c>
      <c r="D23" s="216">
        <v>1</v>
      </c>
      <c r="E23" s="75">
        <f>УпрВесКоэф!E23</f>
        <v>0.05</v>
      </c>
      <c r="F23" s="26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68" t="s">
        <v>29</v>
      </c>
      <c r="C24" s="18">
        <v>0.15</v>
      </c>
      <c r="D24" s="217">
        <v>0</v>
      </c>
      <c r="E24" s="75">
        <f>УпрВесКоэф!E24</f>
        <v>1.83</v>
      </c>
      <c r="F24" s="267">
        <f t="shared" si="0"/>
        <v>0</v>
      </c>
      <c r="G24" s="385" t="s">
        <v>2</v>
      </c>
      <c r="H24" s="402">
        <f>(F24+F25+F26+F27)-УпрВесКоэф!$K$25</f>
        <v>1.9249999999999998</v>
      </c>
      <c r="J24" s="3"/>
    </row>
    <row r="25" spans="1:10" ht="75" x14ac:dyDescent="0.25">
      <c r="A25" s="405"/>
      <c r="B25" s="268" t="s">
        <v>30</v>
      </c>
      <c r="C25" s="18">
        <v>0.15</v>
      </c>
      <c r="D25" s="217">
        <v>0.95</v>
      </c>
      <c r="E25" s="75">
        <f>УпрВесКоэф!E25</f>
        <v>1.5</v>
      </c>
      <c r="F25" s="267">
        <f t="shared" si="0"/>
        <v>1.4249999999999998</v>
      </c>
      <c r="G25" s="385"/>
      <c r="H25" s="402"/>
      <c r="J25" s="3"/>
    </row>
    <row r="26" spans="1:10" ht="36" customHeight="1" x14ac:dyDescent="0.25">
      <c r="A26" s="405"/>
      <c r="B26" s="268" t="s">
        <v>40</v>
      </c>
      <c r="C26" s="20" t="s">
        <v>15</v>
      </c>
      <c r="D26" s="216">
        <v>1</v>
      </c>
      <c r="E26" s="75">
        <f>УпрВесКоэф!E26</f>
        <v>0.25</v>
      </c>
      <c r="F26" s="267">
        <f t="shared" si="0"/>
        <v>0.25</v>
      </c>
      <c r="G26" s="385"/>
      <c r="H26" s="402"/>
      <c r="J26" s="3"/>
    </row>
    <row r="27" spans="1:10" ht="45.75" thickBot="1" x14ac:dyDescent="0.3">
      <c r="A27" s="406"/>
      <c r="B27" s="268" t="s">
        <v>41</v>
      </c>
      <c r="C27" s="20" t="s">
        <v>15</v>
      </c>
      <c r="D27" s="216">
        <v>1</v>
      </c>
      <c r="E27" s="75">
        <f>УпрВесКоэф!E27</f>
        <v>0.25</v>
      </c>
      <c r="F27" s="26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68" t="s">
        <v>6</v>
      </c>
      <c r="C28" s="18">
        <v>0.7</v>
      </c>
      <c r="D28" s="49">
        <v>0.8</v>
      </c>
      <c r="E28" s="75">
        <f>УпрВесКоэф!E28</f>
        <v>1.4279999999999999</v>
      </c>
      <c r="F28" s="267">
        <f t="shared" si="0"/>
        <v>1.1424000000000001</v>
      </c>
      <c r="G28" s="266" t="s">
        <v>2</v>
      </c>
      <c r="H28" s="267">
        <f>F28-УпрВесКоэф!$K$28</f>
        <v>1.1424000000000001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5.7975000000000003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9" zoomScale="90" zoomScaleNormal="90" workbookViewId="0">
      <selection activeCell="A24" sqref="A24:A27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62" t="s">
        <v>42</v>
      </c>
      <c r="D3" s="262" t="s">
        <v>109</v>
      </c>
      <c r="E3" s="262" t="s">
        <v>9</v>
      </c>
      <c r="F3" s="262" t="s">
        <v>8</v>
      </c>
      <c r="G3" s="262" t="s">
        <v>10</v>
      </c>
      <c r="H3" s="262" t="s">
        <v>13</v>
      </c>
      <c r="J3" s="3"/>
    </row>
    <row r="4" spans="1:10" ht="30" x14ac:dyDescent="0.25">
      <c r="A4" s="392" t="s">
        <v>3</v>
      </c>
      <c r="B4" s="263" t="s">
        <v>36</v>
      </c>
      <c r="C4" s="6">
        <v>0.7</v>
      </c>
      <c r="D4" s="216">
        <v>0</v>
      </c>
      <c r="E4" s="75">
        <f>УпрВесКоэф!E4</f>
        <v>1.429</v>
      </c>
      <c r="F4" s="264">
        <f>D4*E4</f>
        <v>0</v>
      </c>
      <c r="G4" s="385" t="s">
        <v>118</v>
      </c>
      <c r="H4" s="264">
        <f>F4-УпрВесКоэф!$K$4</f>
        <v>0</v>
      </c>
      <c r="J4" s="3"/>
    </row>
    <row r="5" spans="1:10" ht="30" x14ac:dyDescent="0.25">
      <c r="A5" s="393"/>
      <c r="B5" s="263" t="s">
        <v>11</v>
      </c>
      <c r="C5" s="6">
        <v>0.7</v>
      </c>
      <c r="D5" s="217">
        <v>0.91</v>
      </c>
      <c r="E5" s="75">
        <f>УпрВесКоэф!E5</f>
        <v>1</v>
      </c>
      <c r="F5" s="264">
        <f t="shared" ref="F5:F28" si="0">D5*E5</f>
        <v>0.91</v>
      </c>
      <c r="G5" s="385"/>
      <c r="H5" s="402">
        <f>(F5+F6+F7)-УпрВесКоэф!$K$6</f>
        <v>1.0900000000000001</v>
      </c>
      <c r="J5" s="3"/>
    </row>
    <row r="6" spans="1:10" ht="35.25" customHeight="1" x14ac:dyDescent="0.25">
      <c r="A6" s="393"/>
      <c r="B6" s="263" t="s">
        <v>12</v>
      </c>
      <c r="C6" s="6">
        <v>0.3</v>
      </c>
      <c r="D6" s="217">
        <v>0.15</v>
      </c>
      <c r="E6" s="75">
        <f>УпрВесКоэф!E6</f>
        <v>0.8</v>
      </c>
      <c r="F6" s="264">
        <f t="shared" si="0"/>
        <v>0.12</v>
      </c>
      <c r="G6" s="385"/>
      <c r="H6" s="402"/>
      <c r="J6" s="3"/>
    </row>
    <row r="7" spans="1:10" ht="30.75" thickBot="1" x14ac:dyDescent="0.3">
      <c r="A7" s="394"/>
      <c r="B7" s="263" t="s">
        <v>16</v>
      </c>
      <c r="C7" s="6">
        <v>0.1</v>
      </c>
      <c r="D7" s="217">
        <v>0.1</v>
      </c>
      <c r="E7" s="75">
        <f>УпрВесКоэф!E7</f>
        <v>0.6</v>
      </c>
      <c r="F7" s="264">
        <f t="shared" si="0"/>
        <v>0.06</v>
      </c>
      <c r="G7" s="385"/>
      <c r="H7" s="402"/>
      <c r="J7" s="3"/>
    </row>
    <row r="8" spans="1:10" ht="124.5" customHeight="1" thickBot="1" x14ac:dyDescent="0.3">
      <c r="A8" s="249" t="s">
        <v>7</v>
      </c>
      <c r="B8" s="263" t="s">
        <v>34</v>
      </c>
      <c r="C8" s="18">
        <v>0.9</v>
      </c>
      <c r="D8" s="49">
        <v>0.26</v>
      </c>
      <c r="E8" s="75">
        <f>УпрВесКоэф!E8</f>
        <v>1.111</v>
      </c>
      <c r="F8" s="264">
        <f t="shared" si="0"/>
        <v>0.28886000000000001</v>
      </c>
      <c r="G8" s="261" t="s">
        <v>110</v>
      </c>
      <c r="H8" s="264">
        <f>F8-УпрВесКоэф!$K$8</f>
        <v>0.28886000000000001</v>
      </c>
      <c r="J8" s="3"/>
    </row>
    <row r="9" spans="1:10" ht="75" x14ac:dyDescent="0.25">
      <c r="A9" s="399" t="s">
        <v>37</v>
      </c>
      <c r="B9" s="263" t="s">
        <v>38</v>
      </c>
      <c r="C9" s="18">
        <v>0.9</v>
      </c>
      <c r="D9" s="49">
        <v>0.35</v>
      </c>
      <c r="E9" s="75">
        <f>УпрВесКоэф!E9</f>
        <v>0.311</v>
      </c>
      <c r="F9" s="264">
        <f t="shared" si="0"/>
        <v>0.10884999999999999</v>
      </c>
      <c r="G9" s="385" t="s">
        <v>110</v>
      </c>
      <c r="H9" s="402">
        <f>(F9+F10+F11+F12)-УпрВесКоэф!$K$10</f>
        <v>0.32784999999999997</v>
      </c>
      <c r="J9" s="3"/>
    </row>
    <row r="10" spans="1:10" ht="93.75" customHeight="1" x14ac:dyDescent="0.25">
      <c r="A10" s="393"/>
      <c r="B10" s="263" t="s">
        <v>17</v>
      </c>
      <c r="C10" s="18">
        <v>0.8</v>
      </c>
      <c r="D10" s="49">
        <v>0.26</v>
      </c>
      <c r="E10" s="75">
        <f>УпрВесКоэф!E10</f>
        <v>0.3</v>
      </c>
      <c r="F10" s="264">
        <f t="shared" si="0"/>
        <v>7.8E-2</v>
      </c>
      <c r="G10" s="385"/>
      <c r="H10" s="402"/>
      <c r="J10" s="3"/>
    </row>
    <row r="11" spans="1:10" ht="90" x14ac:dyDescent="0.25">
      <c r="A11" s="393"/>
      <c r="B11" s="263" t="s">
        <v>18</v>
      </c>
      <c r="C11" s="18">
        <v>0.8</v>
      </c>
      <c r="D11" s="49">
        <v>0.2</v>
      </c>
      <c r="E11" s="75">
        <f>УпрВесКоэф!E11</f>
        <v>0.3</v>
      </c>
      <c r="F11" s="264">
        <f t="shared" si="0"/>
        <v>0.06</v>
      </c>
      <c r="G11" s="385"/>
      <c r="H11" s="402"/>
      <c r="J11" s="3"/>
    </row>
    <row r="12" spans="1:10" ht="60.75" thickBot="1" x14ac:dyDescent="0.3">
      <c r="A12" s="394"/>
      <c r="B12" s="263" t="s">
        <v>39</v>
      </c>
      <c r="C12" s="18">
        <v>0.8</v>
      </c>
      <c r="D12" s="49">
        <v>0.27</v>
      </c>
      <c r="E12" s="75">
        <f>УпрВесКоэф!E12</f>
        <v>0.3</v>
      </c>
      <c r="F12" s="264">
        <f t="shared" si="0"/>
        <v>8.1000000000000003E-2</v>
      </c>
      <c r="G12" s="385"/>
      <c r="H12" s="402"/>
      <c r="J12" s="3"/>
    </row>
    <row r="13" spans="1:10" ht="90" x14ac:dyDescent="0.25">
      <c r="A13" s="392" t="s">
        <v>4</v>
      </c>
      <c r="B13" s="263" t="s">
        <v>19</v>
      </c>
      <c r="C13" s="18">
        <v>0.5</v>
      </c>
      <c r="D13" s="217">
        <v>1</v>
      </c>
      <c r="E13" s="75">
        <f>УпрВесКоэф!E13</f>
        <v>0.26</v>
      </c>
      <c r="F13" s="264">
        <f t="shared" si="0"/>
        <v>0.26</v>
      </c>
      <c r="G13" s="385" t="s">
        <v>110</v>
      </c>
      <c r="H13" s="402">
        <f>(F13+F14+F15+F16+F17+F18+F19+F20+F21+F22+F23)-УпрВесКоэф!$K$17</f>
        <v>0.96000000000000008</v>
      </c>
      <c r="J13" s="3"/>
    </row>
    <row r="14" spans="1:10" ht="90" x14ac:dyDescent="0.25">
      <c r="A14" s="393"/>
      <c r="B14" s="263" t="s">
        <v>20</v>
      </c>
      <c r="C14" s="18">
        <v>0.8</v>
      </c>
      <c r="D14" s="217">
        <v>1</v>
      </c>
      <c r="E14" s="75">
        <f>УпрВесКоэф!E14</f>
        <v>0.2</v>
      </c>
      <c r="F14" s="264">
        <f t="shared" si="0"/>
        <v>0.2</v>
      </c>
      <c r="G14" s="385"/>
      <c r="H14" s="402"/>
      <c r="J14" s="3"/>
    </row>
    <row r="15" spans="1:10" ht="45" x14ac:dyDescent="0.25">
      <c r="A15" s="393"/>
      <c r="B15" s="263" t="s">
        <v>21</v>
      </c>
      <c r="C15" s="20" t="s">
        <v>15</v>
      </c>
      <c r="D15" s="216">
        <v>1</v>
      </c>
      <c r="E15" s="75">
        <f>УпрВесКоэф!E15</f>
        <v>0.05</v>
      </c>
      <c r="F15" s="264">
        <f t="shared" si="0"/>
        <v>0.05</v>
      </c>
      <c r="G15" s="385"/>
      <c r="H15" s="402"/>
      <c r="J15" s="3"/>
    </row>
    <row r="16" spans="1:10" ht="75" x14ac:dyDescent="0.25">
      <c r="A16" s="393"/>
      <c r="B16" s="263" t="s">
        <v>22</v>
      </c>
      <c r="C16" s="20" t="s">
        <v>15</v>
      </c>
      <c r="D16" s="216">
        <v>1</v>
      </c>
      <c r="E16" s="75">
        <f>УпрВесКоэф!E16</f>
        <v>0.05</v>
      </c>
      <c r="F16" s="264">
        <f t="shared" si="0"/>
        <v>0.05</v>
      </c>
      <c r="G16" s="385"/>
      <c r="H16" s="402"/>
      <c r="J16" s="3"/>
    </row>
    <row r="17" spans="1:10" ht="135" x14ac:dyDescent="0.25">
      <c r="A17" s="393"/>
      <c r="B17" s="263" t="s">
        <v>35</v>
      </c>
      <c r="C17" s="18">
        <v>0.5</v>
      </c>
      <c r="D17" s="217">
        <v>0</v>
      </c>
      <c r="E17" s="75">
        <f>УпрВесКоэф!E17</f>
        <v>0.2</v>
      </c>
      <c r="F17" s="264">
        <f t="shared" si="0"/>
        <v>0</v>
      </c>
      <c r="G17" s="385"/>
      <c r="H17" s="402"/>
      <c r="J17" s="3"/>
    </row>
    <row r="18" spans="1:10" ht="90" x14ac:dyDescent="0.25">
      <c r="A18" s="393"/>
      <c r="B18" s="263" t="s">
        <v>23</v>
      </c>
      <c r="C18" s="18">
        <v>0.7</v>
      </c>
      <c r="D18" s="217">
        <v>0.7</v>
      </c>
      <c r="E18" s="75">
        <f>УпрВесКоэф!E18</f>
        <v>0.2</v>
      </c>
      <c r="F18" s="264">
        <f t="shared" si="0"/>
        <v>0.13999999999999999</v>
      </c>
      <c r="G18" s="385"/>
      <c r="H18" s="402"/>
      <c r="J18" s="3"/>
    </row>
    <row r="19" spans="1:10" ht="60" x14ac:dyDescent="0.25">
      <c r="A19" s="393"/>
      <c r="B19" s="263" t="s">
        <v>24</v>
      </c>
      <c r="C19" s="18">
        <v>1</v>
      </c>
      <c r="D19" s="217">
        <v>0.6</v>
      </c>
      <c r="E19" s="75">
        <f>УпрВесКоэф!E19</f>
        <v>0.15</v>
      </c>
      <c r="F19" s="264">
        <f t="shared" si="0"/>
        <v>0.09</v>
      </c>
      <c r="G19" s="385"/>
      <c r="H19" s="402"/>
      <c r="J19" s="3"/>
    </row>
    <row r="20" spans="1:10" ht="60" x14ac:dyDescent="0.25">
      <c r="A20" s="393"/>
      <c r="B20" s="263" t="s">
        <v>25</v>
      </c>
      <c r="C20" s="18">
        <v>0.25</v>
      </c>
      <c r="D20" s="217">
        <v>0</v>
      </c>
      <c r="E20" s="75">
        <f>УпрВесКоэф!E20</f>
        <v>0.2</v>
      </c>
      <c r="F20" s="264">
        <f t="shared" si="0"/>
        <v>0</v>
      </c>
      <c r="G20" s="385"/>
      <c r="H20" s="402"/>
      <c r="J20" s="3"/>
    </row>
    <row r="21" spans="1:10" ht="45" x14ac:dyDescent="0.25">
      <c r="A21" s="393"/>
      <c r="B21" s="263" t="s">
        <v>26</v>
      </c>
      <c r="C21" s="18">
        <v>0.35</v>
      </c>
      <c r="D21" s="217">
        <v>0.35</v>
      </c>
      <c r="E21" s="75">
        <f>УпрВесКоэф!E21</f>
        <v>0.2</v>
      </c>
      <c r="F21" s="264">
        <f t="shared" si="0"/>
        <v>6.9999999999999993E-2</v>
      </c>
      <c r="G21" s="385"/>
      <c r="H21" s="402"/>
      <c r="J21" s="3"/>
    </row>
    <row r="22" spans="1:10" ht="60" x14ac:dyDescent="0.25">
      <c r="A22" s="393"/>
      <c r="B22" s="263" t="s">
        <v>27</v>
      </c>
      <c r="C22" s="20" t="s">
        <v>15</v>
      </c>
      <c r="D22" s="216">
        <v>1</v>
      </c>
      <c r="E22" s="75">
        <f>УпрВесКоэф!E22</f>
        <v>0.05</v>
      </c>
      <c r="F22" s="264">
        <f t="shared" si="0"/>
        <v>0.05</v>
      </c>
      <c r="G22" s="385"/>
      <c r="H22" s="402"/>
      <c r="J22" s="3"/>
    </row>
    <row r="23" spans="1:10" ht="60.75" thickBot="1" x14ac:dyDescent="0.3">
      <c r="A23" s="400"/>
      <c r="B23" s="263" t="s">
        <v>28</v>
      </c>
      <c r="C23" s="20" t="s">
        <v>15</v>
      </c>
      <c r="D23" s="216">
        <v>1</v>
      </c>
      <c r="E23" s="75">
        <f>УпрВесКоэф!E23</f>
        <v>0.05</v>
      </c>
      <c r="F23" s="26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63" t="s">
        <v>29</v>
      </c>
      <c r="C24" s="18">
        <v>0.15</v>
      </c>
      <c r="D24" s="217">
        <v>0</v>
      </c>
      <c r="E24" s="75">
        <f>УпрВесКоэф!E24</f>
        <v>1.83</v>
      </c>
      <c r="F24" s="264">
        <f t="shared" si="0"/>
        <v>0</v>
      </c>
      <c r="G24" s="385" t="s">
        <v>2</v>
      </c>
      <c r="H24" s="402">
        <f>(F24+F25+F26+F27)-УпрВесКоэф!$K$25</f>
        <v>2</v>
      </c>
      <c r="J24" s="3"/>
    </row>
    <row r="25" spans="1:10" ht="75" x14ac:dyDescent="0.25">
      <c r="A25" s="405"/>
      <c r="B25" s="263" t="s">
        <v>30</v>
      </c>
      <c r="C25" s="18">
        <v>0.15</v>
      </c>
      <c r="D25" s="217">
        <v>1</v>
      </c>
      <c r="E25" s="75">
        <f>УпрВесКоэф!E25</f>
        <v>1.5</v>
      </c>
      <c r="F25" s="264">
        <f t="shared" si="0"/>
        <v>1.5</v>
      </c>
      <c r="G25" s="385"/>
      <c r="H25" s="402"/>
      <c r="J25" s="3"/>
    </row>
    <row r="26" spans="1:10" ht="36" customHeight="1" x14ac:dyDescent="0.25">
      <c r="A26" s="405"/>
      <c r="B26" s="263" t="s">
        <v>40</v>
      </c>
      <c r="C26" s="20" t="s">
        <v>15</v>
      </c>
      <c r="D26" s="216">
        <v>1</v>
      </c>
      <c r="E26" s="75">
        <f>УпрВесКоэф!E26</f>
        <v>0.25</v>
      </c>
      <c r="F26" s="264">
        <f t="shared" si="0"/>
        <v>0.25</v>
      </c>
      <c r="G26" s="385"/>
      <c r="H26" s="402"/>
      <c r="J26" s="3"/>
    </row>
    <row r="27" spans="1:10" ht="45.75" thickBot="1" x14ac:dyDescent="0.3">
      <c r="A27" s="406"/>
      <c r="B27" s="263" t="s">
        <v>41</v>
      </c>
      <c r="C27" s="20" t="s">
        <v>15</v>
      </c>
      <c r="D27" s="216">
        <v>1</v>
      </c>
      <c r="E27" s="75">
        <f>УпрВесКоэф!E27</f>
        <v>0.25</v>
      </c>
      <c r="F27" s="26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63" t="s">
        <v>6</v>
      </c>
      <c r="C28" s="18">
        <v>0.7</v>
      </c>
      <c r="D28" s="49">
        <v>0.4</v>
      </c>
      <c r="E28" s="75">
        <f>УпрВесКоэф!E28</f>
        <v>1.4279999999999999</v>
      </c>
      <c r="F28" s="264">
        <f t="shared" si="0"/>
        <v>0.57120000000000004</v>
      </c>
      <c r="G28" s="261" t="s">
        <v>110</v>
      </c>
      <c r="H28" s="264">
        <f>F28-УпрВесКоэф!$K$28</f>
        <v>0.57120000000000004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5.2379100000000003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D28" sqref="D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79" t="s">
        <v>42</v>
      </c>
      <c r="D3" s="279" t="s">
        <v>109</v>
      </c>
      <c r="E3" s="279" t="s">
        <v>9</v>
      </c>
      <c r="F3" s="279" t="s">
        <v>8</v>
      </c>
      <c r="G3" s="279" t="s">
        <v>10</v>
      </c>
      <c r="H3" s="279" t="s">
        <v>13</v>
      </c>
      <c r="J3" s="3"/>
    </row>
    <row r="4" spans="1:10" ht="30" x14ac:dyDescent="0.25">
      <c r="A4" s="392" t="s">
        <v>3</v>
      </c>
      <c r="B4" s="282" t="s">
        <v>36</v>
      </c>
      <c r="C4" s="6">
        <v>0.7</v>
      </c>
      <c r="D4" s="216">
        <v>0</v>
      </c>
      <c r="E4" s="75">
        <f>УпрВесКоэф!E4</f>
        <v>1.429</v>
      </c>
      <c r="F4" s="281">
        <f>D4*E4</f>
        <v>0</v>
      </c>
      <c r="G4" s="385" t="s">
        <v>111</v>
      </c>
      <c r="H4" s="281">
        <f>F4-УпрВесКоэф!$K$4</f>
        <v>0</v>
      </c>
      <c r="J4" s="3"/>
    </row>
    <row r="5" spans="1:10" ht="30" x14ac:dyDescent="0.25">
      <c r="A5" s="393"/>
      <c r="B5" s="282" t="s">
        <v>11</v>
      </c>
      <c r="C5" s="6">
        <v>0.7</v>
      </c>
      <c r="D5" s="217">
        <v>0.68</v>
      </c>
      <c r="E5" s="75">
        <f>УпрВесКоэф!E5</f>
        <v>1</v>
      </c>
      <c r="F5" s="281">
        <f t="shared" ref="F5:F28" si="0">D5*E5</f>
        <v>0.68</v>
      </c>
      <c r="G5" s="385"/>
      <c r="H5" s="402">
        <f>(F5+F6+F7)-УпрВесКоэф!$K$6</f>
        <v>0.79400000000000004</v>
      </c>
      <c r="J5" s="3"/>
    </row>
    <row r="6" spans="1:10" ht="35.25" customHeight="1" x14ac:dyDescent="0.25">
      <c r="A6" s="393"/>
      <c r="B6" s="282" t="s">
        <v>12</v>
      </c>
      <c r="C6" s="6">
        <v>0.3</v>
      </c>
      <c r="D6" s="217">
        <v>0.09</v>
      </c>
      <c r="E6" s="75">
        <f>УпрВесКоэф!E6</f>
        <v>0.8</v>
      </c>
      <c r="F6" s="281">
        <f t="shared" si="0"/>
        <v>7.1999999999999995E-2</v>
      </c>
      <c r="G6" s="385"/>
      <c r="H6" s="402"/>
      <c r="J6" s="3"/>
    </row>
    <row r="7" spans="1:10" ht="30.75" thickBot="1" x14ac:dyDescent="0.3">
      <c r="A7" s="394"/>
      <c r="B7" s="282" t="s">
        <v>16</v>
      </c>
      <c r="C7" s="6">
        <v>0.1</v>
      </c>
      <c r="D7" s="217">
        <v>7.0000000000000007E-2</v>
      </c>
      <c r="E7" s="75">
        <f>УпрВесКоэф!E7</f>
        <v>0.6</v>
      </c>
      <c r="F7" s="281">
        <f t="shared" si="0"/>
        <v>4.2000000000000003E-2</v>
      </c>
      <c r="G7" s="385"/>
      <c r="H7" s="402"/>
      <c r="J7" s="3"/>
    </row>
    <row r="8" spans="1:10" ht="124.5" customHeight="1" thickBot="1" x14ac:dyDescent="0.3">
      <c r="A8" s="249" t="s">
        <v>7</v>
      </c>
      <c r="B8" s="282" t="s">
        <v>34</v>
      </c>
      <c r="C8" s="18">
        <v>0.9</v>
      </c>
      <c r="D8" s="49">
        <v>0.35399999999999998</v>
      </c>
      <c r="E8" s="75">
        <f>УпрВесКоэф!E8</f>
        <v>1.111</v>
      </c>
      <c r="F8" s="281">
        <f t="shared" si="0"/>
        <v>0.39329399999999998</v>
      </c>
      <c r="G8" s="280" t="s">
        <v>110</v>
      </c>
      <c r="H8" s="281">
        <f>F8-УпрВесКоэф!$K$8</f>
        <v>0.39329399999999998</v>
      </c>
      <c r="J8" s="3"/>
    </row>
    <row r="9" spans="1:10" ht="75" x14ac:dyDescent="0.25">
      <c r="A9" s="399" t="s">
        <v>37</v>
      </c>
      <c r="B9" s="282" t="s">
        <v>38</v>
      </c>
      <c r="C9" s="18">
        <v>0.9</v>
      </c>
      <c r="D9" s="49">
        <v>0.79300000000000004</v>
      </c>
      <c r="E9" s="75">
        <f>УпрВесКоэф!E9</f>
        <v>0.311</v>
      </c>
      <c r="F9" s="281">
        <f t="shared" si="0"/>
        <v>0.24662300000000001</v>
      </c>
      <c r="G9" s="385" t="s">
        <v>110</v>
      </c>
      <c r="H9" s="402">
        <f>(F9+F10+F11+F12)-УпрВесКоэф!$K$10</f>
        <v>0.51992300000000002</v>
      </c>
      <c r="J9" s="3"/>
    </row>
    <row r="10" spans="1:10" ht="93.75" customHeight="1" x14ac:dyDescent="0.25">
      <c r="A10" s="393"/>
      <c r="B10" s="282" t="s">
        <v>17</v>
      </c>
      <c r="C10" s="18">
        <v>0.8</v>
      </c>
      <c r="D10" s="49">
        <v>0.17499999999999999</v>
      </c>
      <c r="E10" s="75">
        <f>УпрВесКоэф!E10</f>
        <v>0.3</v>
      </c>
      <c r="F10" s="281">
        <f t="shared" si="0"/>
        <v>5.2499999999999998E-2</v>
      </c>
      <c r="G10" s="385"/>
      <c r="H10" s="402"/>
      <c r="J10" s="3"/>
    </row>
    <row r="11" spans="1:10" ht="90" x14ac:dyDescent="0.25">
      <c r="A11" s="393"/>
      <c r="B11" s="282" t="s">
        <v>18</v>
      </c>
      <c r="C11" s="18">
        <v>0.8</v>
      </c>
      <c r="D11" s="49">
        <v>0.31</v>
      </c>
      <c r="E11" s="75">
        <f>УпрВесКоэф!E11</f>
        <v>0.3</v>
      </c>
      <c r="F11" s="281">
        <f t="shared" si="0"/>
        <v>9.2999999999999999E-2</v>
      </c>
      <c r="G11" s="385"/>
      <c r="H11" s="402"/>
      <c r="J11" s="3"/>
    </row>
    <row r="12" spans="1:10" ht="60.75" thickBot="1" x14ac:dyDescent="0.3">
      <c r="A12" s="394"/>
      <c r="B12" s="282" t="s">
        <v>39</v>
      </c>
      <c r="C12" s="18">
        <v>0.8</v>
      </c>
      <c r="D12" s="49">
        <v>0.42599999999999999</v>
      </c>
      <c r="E12" s="75">
        <f>УпрВесКоэф!E12</f>
        <v>0.3</v>
      </c>
      <c r="F12" s="281">
        <f t="shared" si="0"/>
        <v>0.1278</v>
      </c>
      <c r="G12" s="385"/>
      <c r="H12" s="402"/>
      <c r="J12" s="3"/>
    </row>
    <row r="13" spans="1:10" ht="90" x14ac:dyDescent="0.25">
      <c r="A13" s="392" t="s">
        <v>4</v>
      </c>
      <c r="B13" s="282" t="s">
        <v>19</v>
      </c>
      <c r="C13" s="18">
        <v>0.5</v>
      </c>
      <c r="D13" s="217">
        <v>1</v>
      </c>
      <c r="E13" s="75">
        <f>УпрВесКоэф!E13</f>
        <v>0.26</v>
      </c>
      <c r="F13" s="281">
        <f t="shared" si="0"/>
        <v>0.26</v>
      </c>
      <c r="G13" s="385" t="s">
        <v>110</v>
      </c>
      <c r="H13" s="402">
        <f>(F13+F14+F15+F16+F17+F18+F19+F20+F21+F22+F23)-УпрВесКоэф!$K$17</f>
        <v>0.87000000000000022</v>
      </c>
      <c r="J13" s="3"/>
    </row>
    <row r="14" spans="1:10" ht="90" x14ac:dyDescent="0.25">
      <c r="A14" s="393"/>
      <c r="B14" s="282" t="s">
        <v>20</v>
      </c>
      <c r="C14" s="18">
        <v>0.8</v>
      </c>
      <c r="D14" s="217">
        <v>1</v>
      </c>
      <c r="E14" s="75">
        <f>УпрВесКоэф!E14</f>
        <v>0.2</v>
      </c>
      <c r="F14" s="281">
        <f t="shared" si="0"/>
        <v>0.2</v>
      </c>
      <c r="G14" s="385"/>
      <c r="H14" s="402"/>
      <c r="J14" s="3"/>
    </row>
    <row r="15" spans="1:10" ht="45" x14ac:dyDescent="0.25">
      <c r="A15" s="393"/>
      <c r="B15" s="282" t="s">
        <v>21</v>
      </c>
      <c r="C15" s="20" t="s">
        <v>15</v>
      </c>
      <c r="D15" s="216">
        <v>1</v>
      </c>
      <c r="E15" s="75">
        <f>УпрВесКоэф!E15</f>
        <v>0.05</v>
      </c>
      <c r="F15" s="281">
        <f t="shared" si="0"/>
        <v>0.05</v>
      </c>
      <c r="G15" s="385"/>
      <c r="H15" s="402"/>
      <c r="J15" s="3"/>
    </row>
    <row r="16" spans="1:10" ht="75" x14ac:dyDescent="0.25">
      <c r="A16" s="393"/>
      <c r="B16" s="282" t="s">
        <v>22</v>
      </c>
      <c r="C16" s="20" t="s">
        <v>15</v>
      </c>
      <c r="D16" s="216">
        <v>1</v>
      </c>
      <c r="E16" s="75">
        <f>УпрВесКоэф!E16</f>
        <v>0.05</v>
      </c>
      <c r="F16" s="281">
        <f t="shared" si="0"/>
        <v>0.05</v>
      </c>
      <c r="G16" s="385"/>
      <c r="H16" s="402"/>
      <c r="J16" s="3"/>
    </row>
    <row r="17" spans="1:10" ht="135" x14ac:dyDescent="0.25">
      <c r="A17" s="393"/>
      <c r="B17" s="282" t="s">
        <v>35</v>
      </c>
      <c r="C17" s="18">
        <v>0.5</v>
      </c>
      <c r="D17" s="217">
        <v>0.1</v>
      </c>
      <c r="E17" s="75">
        <f>УпрВесКоэф!E17</f>
        <v>0.2</v>
      </c>
      <c r="F17" s="281">
        <f t="shared" si="0"/>
        <v>2.0000000000000004E-2</v>
      </c>
      <c r="G17" s="385"/>
      <c r="H17" s="402"/>
      <c r="J17" s="3"/>
    </row>
    <row r="18" spans="1:10" ht="90" x14ac:dyDescent="0.25">
      <c r="A18" s="393"/>
      <c r="B18" s="282" t="s">
        <v>23</v>
      </c>
      <c r="C18" s="18">
        <v>0.7</v>
      </c>
      <c r="D18" s="217">
        <v>0.6</v>
      </c>
      <c r="E18" s="75">
        <f>УпрВесКоэф!E18</f>
        <v>0.2</v>
      </c>
      <c r="F18" s="281">
        <f t="shared" si="0"/>
        <v>0.12</v>
      </c>
      <c r="G18" s="385"/>
      <c r="H18" s="402"/>
      <c r="J18" s="3"/>
    </row>
    <row r="19" spans="1:10" ht="60" x14ac:dyDescent="0.25">
      <c r="A19" s="393"/>
      <c r="B19" s="282" t="s">
        <v>24</v>
      </c>
      <c r="C19" s="18">
        <v>1</v>
      </c>
      <c r="D19" s="217">
        <v>0.2</v>
      </c>
      <c r="E19" s="75">
        <f>УпрВесКоэф!E19</f>
        <v>0.15</v>
      </c>
      <c r="F19" s="281">
        <f t="shared" si="0"/>
        <v>0.03</v>
      </c>
      <c r="G19" s="385"/>
      <c r="H19" s="402"/>
      <c r="J19" s="3"/>
    </row>
    <row r="20" spans="1:10" ht="60" x14ac:dyDescent="0.25">
      <c r="A20" s="393"/>
      <c r="B20" s="282" t="s">
        <v>25</v>
      </c>
      <c r="C20" s="18">
        <v>0.25</v>
      </c>
      <c r="D20" s="217">
        <v>0</v>
      </c>
      <c r="E20" s="75">
        <f>УпрВесКоэф!E20</f>
        <v>0.2</v>
      </c>
      <c r="F20" s="281">
        <f t="shared" si="0"/>
        <v>0</v>
      </c>
      <c r="G20" s="385"/>
      <c r="H20" s="402"/>
      <c r="J20" s="3"/>
    </row>
    <row r="21" spans="1:10" ht="45" x14ac:dyDescent="0.25">
      <c r="A21" s="393"/>
      <c r="B21" s="282" t="s">
        <v>26</v>
      </c>
      <c r="C21" s="18">
        <v>0.35</v>
      </c>
      <c r="D21" s="217">
        <v>0.2</v>
      </c>
      <c r="E21" s="75">
        <f>УпрВесКоэф!E21</f>
        <v>0.2</v>
      </c>
      <c r="F21" s="281">
        <f t="shared" si="0"/>
        <v>4.0000000000000008E-2</v>
      </c>
      <c r="G21" s="385"/>
      <c r="H21" s="402"/>
      <c r="J21" s="3"/>
    </row>
    <row r="22" spans="1:10" ht="60" x14ac:dyDescent="0.25">
      <c r="A22" s="393"/>
      <c r="B22" s="282" t="s">
        <v>27</v>
      </c>
      <c r="C22" s="20" t="s">
        <v>15</v>
      </c>
      <c r="D22" s="216">
        <v>1</v>
      </c>
      <c r="E22" s="75">
        <f>УпрВесКоэф!E22</f>
        <v>0.05</v>
      </c>
      <c r="F22" s="281">
        <f t="shared" si="0"/>
        <v>0.05</v>
      </c>
      <c r="G22" s="385"/>
      <c r="H22" s="402"/>
      <c r="J22" s="3"/>
    </row>
    <row r="23" spans="1:10" ht="60.75" thickBot="1" x14ac:dyDescent="0.3">
      <c r="A23" s="400"/>
      <c r="B23" s="282" t="s">
        <v>28</v>
      </c>
      <c r="C23" s="20" t="s">
        <v>15</v>
      </c>
      <c r="D23" s="216">
        <v>1</v>
      </c>
      <c r="E23" s="75">
        <f>УпрВесКоэф!E23</f>
        <v>0.05</v>
      </c>
      <c r="F23" s="281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82" t="s">
        <v>29</v>
      </c>
      <c r="C24" s="18">
        <v>0.15</v>
      </c>
      <c r="D24" s="217">
        <v>0</v>
      </c>
      <c r="E24" s="75">
        <f>УпрВесКоэф!E24</f>
        <v>1.83</v>
      </c>
      <c r="F24" s="281">
        <f t="shared" si="0"/>
        <v>0</v>
      </c>
      <c r="G24" s="385" t="s">
        <v>2</v>
      </c>
      <c r="H24" s="402">
        <f>(F24+F25+F26+F27)-УпрВесКоэф!$K$25</f>
        <v>1.94</v>
      </c>
      <c r="J24" s="3"/>
    </row>
    <row r="25" spans="1:10" ht="75" x14ac:dyDescent="0.25">
      <c r="A25" s="405"/>
      <c r="B25" s="282" t="s">
        <v>30</v>
      </c>
      <c r="C25" s="18">
        <v>0.15</v>
      </c>
      <c r="D25" s="217">
        <v>0.96</v>
      </c>
      <c r="E25" s="75">
        <f>УпрВесКоэф!E25</f>
        <v>1.5</v>
      </c>
      <c r="F25" s="281">
        <f t="shared" si="0"/>
        <v>1.44</v>
      </c>
      <c r="G25" s="385"/>
      <c r="H25" s="402"/>
      <c r="J25" s="3"/>
    </row>
    <row r="26" spans="1:10" ht="36" customHeight="1" x14ac:dyDescent="0.25">
      <c r="A26" s="405"/>
      <c r="B26" s="282" t="s">
        <v>40</v>
      </c>
      <c r="C26" s="20" t="s">
        <v>15</v>
      </c>
      <c r="D26" s="216">
        <v>1</v>
      </c>
      <c r="E26" s="75">
        <f>УпрВесКоэф!E26</f>
        <v>0.25</v>
      </c>
      <c r="F26" s="281">
        <f t="shared" si="0"/>
        <v>0.25</v>
      </c>
      <c r="G26" s="385"/>
      <c r="H26" s="402"/>
      <c r="J26" s="3"/>
    </row>
    <row r="27" spans="1:10" ht="45.75" thickBot="1" x14ac:dyDescent="0.3">
      <c r="A27" s="406"/>
      <c r="B27" s="282" t="s">
        <v>41</v>
      </c>
      <c r="C27" s="20" t="s">
        <v>15</v>
      </c>
      <c r="D27" s="216">
        <v>1</v>
      </c>
      <c r="E27" s="75">
        <f>УпрВесКоэф!E27</f>
        <v>0.25</v>
      </c>
      <c r="F27" s="281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82" t="s">
        <v>6</v>
      </c>
      <c r="C28" s="18">
        <v>0.7</v>
      </c>
      <c r="D28" s="49">
        <v>1</v>
      </c>
      <c r="E28" s="75">
        <f>УпрВесКоэф!E28</f>
        <v>1.4279999999999999</v>
      </c>
      <c r="F28" s="281">
        <f t="shared" si="0"/>
        <v>1.4279999999999999</v>
      </c>
      <c r="G28" s="280" t="s">
        <v>2</v>
      </c>
      <c r="H28" s="281">
        <f>F28-УпрВесКоэф!$K$28</f>
        <v>1.4279999999999999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5.9452170000000004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0" zoomScale="90" zoomScaleNormal="90" workbookViewId="0">
      <selection activeCell="C28" sqref="C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79" t="s">
        <v>42</v>
      </c>
      <c r="D3" s="279" t="s">
        <v>109</v>
      </c>
      <c r="E3" s="279" t="s">
        <v>9</v>
      </c>
      <c r="F3" s="279" t="s">
        <v>8</v>
      </c>
      <c r="G3" s="279" t="s">
        <v>10</v>
      </c>
      <c r="H3" s="279" t="s">
        <v>13</v>
      </c>
      <c r="J3" s="3"/>
    </row>
    <row r="4" spans="1:10" ht="30" x14ac:dyDescent="0.25">
      <c r="A4" s="392" t="s">
        <v>3</v>
      </c>
      <c r="B4" s="282" t="s">
        <v>36</v>
      </c>
      <c r="C4" s="6">
        <v>0.7</v>
      </c>
      <c r="D4" s="216">
        <v>0</v>
      </c>
      <c r="E4" s="75">
        <f>УпрВесКоэф!E4</f>
        <v>1.429</v>
      </c>
      <c r="F4" s="281">
        <f>D4*E4</f>
        <v>0</v>
      </c>
      <c r="G4" s="385" t="s">
        <v>118</v>
      </c>
      <c r="H4" s="281">
        <f>F4-УпрВесКоэф!$K$4</f>
        <v>0</v>
      </c>
      <c r="J4" s="3"/>
    </row>
    <row r="5" spans="1:10" ht="30" x14ac:dyDescent="0.25">
      <c r="A5" s="393"/>
      <c r="B5" s="282" t="s">
        <v>11</v>
      </c>
      <c r="C5" s="6">
        <v>0.7</v>
      </c>
      <c r="D5" s="217">
        <v>1</v>
      </c>
      <c r="E5" s="75">
        <f>УпрВесКоэф!E5</f>
        <v>1</v>
      </c>
      <c r="F5" s="281">
        <f t="shared" ref="F5:F28" si="0">D5*E5</f>
        <v>1</v>
      </c>
      <c r="G5" s="385"/>
      <c r="H5" s="402">
        <f>(F5+F6+F7)-УпрВесКоэф!$K$6</f>
        <v>1.1120000000000001</v>
      </c>
      <c r="J5" s="3"/>
    </row>
    <row r="6" spans="1:10" ht="35.25" customHeight="1" x14ac:dyDescent="0.25">
      <c r="A6" s="393"/>
      <c r="B6" s="282" t="s">
        <v>12</v>
      </c>
      <c r="C6" s="6">
        <v>0.3</v>
      </c>
      <c r="D6" s="217">
        <v>0.14000000000000001</v>
      </c>
      <c r="E6" s="75">
        <f>УпрВесКоэф!E6</f>
        <v>0.8</v>
      </c>
      <c r="F6" s="281">
        <f t="shared" si="0"/>
        <v>0.11200000000000002</v>
      </c>
      <c r="G6" s="385"/>
      <c r="H6" s="402"/>
      <c r="J6" s="3"/>
    </row>
    <row r="7" spans="1:10" ht="30.75" thickBot="1" x14ac:dyDescent="0.3">
      <c r="A7" s="394"/>
      <c r="B7" s="282" t="s">
        <v>16</v>
      </c>
      <c r="C7" s="6">
        <v>0.1</v>
      </c>
      <c r="D7" s="217">
        <v>0</v>
      </c>
      <c r="E7" s="75">
        <f>УпрВесКоэф!E7</f>
        <v>0.6</v>
      </c>
      <c r="F7" s="281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282" t="s">
        <v>34</v>
      </c>
      <c r="C8" s="18">
        <v>0.9</v>
      </c>
      <c r="D8" s="49">
        <v>0.3</v>
      </c>
      <c r="E8" s="75">
        <f>УпрВесКоэф!E8</f>
        <v>1.111</v>
      </c>
      <c r="F8" s="281">
        <f t="shared" si="0"/>
        <v>0.33329999999999999</v>
      </c>
      <c r="G8" s="280" t="s">
        <v>110</v>
      </c>
      <c r="H8" s="281">
        <f>F8-УпрВесКоэф!$K$8</f>
        <v>0.33329999999999999</v>
      </c>
      <c r="J8" s="3"/>
    </row>
    <row r="9" spans="1:10" ht="75" x14ac:dyDescent="0.25">
      <c r="A9" s="399" t="s">
        <v>37</v>
      </c>
      <c r="B9" s="282" t="s">
        <v>38</v>
      </c>
      <c r="C9" s="18">
        <v>0.9</v>
      </c>
      <c r="D9" s="49">
        <v>0.3</v>
      </c>
      <c r="E9" s="75">
        <f>УпрВесКоэф!E9</f>
        <v>0.311</v>
      </c>
      <c r="F9" s="281">
        <f t="shared" si="0"/>
        <v>9.3299999999999994E-2</v>
      </c>
      <c r="G9" s="385" t="s">
        <v>110</v>
      </c>
      <c r="H9" s="402">
        <f>(F9+F10+F11+F12)-УпрВесКоэф!$K$10</f>
        <v>0.36329999999999996</v>
      </c>
      <c r="J9" s="3"/>
    </row>
    <row r="10" spans="1:10" ht="93.75" customHeight="1" x14ac:dyDescent="0.25">
      <c r="A10" s="393"/>
      <c r="B10" s="282" t="s">
        <v>17</v>
      </c>
      <c r="C10" s="18">
        <v>0.8</v>
      </c>
      <c r="D10" s="49">
        <v>0.3</v>
      </c>
      <c r="E10" s="75">
        <f>УпрВесКоэф!E10</f>
        <v>0.3</v>
      </c>
      <c r="F10" s="281">
        <f t="shared" si="0"/>
        <v>0.09</v>
      </c>
      <c r="G10" s="385"/>
      <c r="H10" s="402"/>
      <c r="J10" s="3"/>
    </row>
    <row r="11" spans="1:10" ht="90" x14ac:dyDescent="0.25">
      <c r="A11" s="393"/>
      <c r="B11" s="282" t="s">
        <v>18</v>
      </c>
      <c r="C11" s="18">
        <v>0.8</v>
      </c>
      <c r="D11" s="49">
        <v>0.3</v>
      </c>
      <c r="E11" s="75">
        <f>УпрВесКоэф!E11</f>
        <v>0.3</v>
      </c>
      <c r="F11" s="281">
        <f t="shared" si="0"/>
        <v>0.09</v>
      </c>
      <c r="G11" s="385"/>
      <c r="H11" s="402"/>
      <c r="J11" s="3"/>
    </row>
    <row r="12" spans="1:10" ht="60.75" thickBot="1" x14ac:dyDescent="0.3">
      <c r="A12" s="394"/>
      <c r="B12" s="282" t="s">
        <v>39</v>
      </c>
      <c r="C12" s="18">
        <v>0.8</v>
      </c>
      <c r="D12" s="49">
        <v>0.3</v>
      </c>
      <c r="E12" s="75">
        <f>УпрВесКоэф!E12</f>
        <v>0.3</v>
      </c>
      <c r="F12" s="281">
        <f t="shared" si="0"/>
        <v>0.09</v>
      </c>
      <c r="G12" s="385"/>
      <c r="H12" s="402"/>
      <c r="J12" s="3"/>
    </row>
    <row r="13" spans="1:10" ht="90" x14ac:dyDescent="0.25">
      <c r="A13" s="392" t="s">
        <v>4</v>
      </c>
      <c r="B13" s="282" t="s">
        <v>19</v>
      </c>
      <c r="C13" s="18">
        <v>0.5</v>
      </c>
      <c r="D13" s="217">
        <v>1</v>
      </c>
      <c r="E13" s="75">
        <f>УпрВесКоэф!E13</f>
        <v>0.26</v>
      </c>
      <c r="F13" s="281">
        <f t="shared" si="0"/>
        <v>0.26</v>
      </c>
      <c r="G13" s="385" t="s">
        <v>110</v>
      </c>
      <c r="H13" s="402">
        <f>(F13+F14+F15+F16+F17+F18+F19+F20+F21+F22+F23)-УпрВесКоэф!$K$17</f>
        <v>0.93500000000000028</v>
      </c>
      <c r="J13" s="3"/>
    </row>
    <row r="14" spans="1:10" ht="90" x14ac:dyDescent="0.25">
      <c r="A14" s="393"/>
      <c r="B14" s="282" t="s">
        <v>20</v>
      </c>
      <c r="C14" s="18">
        <v>0.8</v>
      </c>
      <c r="D14" s="217">
        <v>1</v>
      </c>
      <c r="E14" s="75">
        <f>УпрВесКоэф!E14</f>
        <v>0.2</v>
      </c>
      <c r="F14" s="281">
        <f t="shared" si="0"/>
        <v>0.2</v>
      </c>
      <c r="G14" s="385"/>
      <c r="H14" s="402"/>
      <c r="J14" s="3"/>
    </row>
    <row r="15" spans="1:10" ht="45" x14ac:dyDescent="0.25">
      <c r="A15" s="393"/>
      <c r="B15" s="282" t="s">
        <v>21</v>
      </c>
      <c r="C15" s="20" t="s">
        <v>15</v>
      </c>
      <c r="D15" s="216">
        <v>1</v>
      </c>
      <c r="E15" s="75">
        <f>УпрВесКоэф!E15</f>
        <v>0.05</v>
      </c>
      <c r="F15" s="281">
        <f t="shared" si="0"/>
        <v>0.05</v>
      </c>
      <c r="G15" s="385"/>
      <c r="H15" s="402"/>
      <c r="J15" s="3"/>
    </row>
    <row r="16" spans="1:10" ht="75" x14ac:dyDescent="0.25">
      <c r="A16" s="393"/>
      <c r="B16" s="282" t="s">
        <v>22</v>
      </c>
      <c r="C16" s="20" t="s">
        <v>15</v>
      </c>
      <c r="D16" s="216">
        <v>1</v>
      </c>
      <c r="E16" s="75">
        <f>УпрВесКоэф!E16</f>
        <v>0.05</v>
      </c>
      <c r="F16" s="281">
        <f t="shared" si="0"/>
        <v>0.05</v>
      </c>
      <c r="G16" s="385"/>
      <c r="H16" s="402"/>
      <c r="J16" s="3"/>
    </row>
    <row r="17" spans="1:10" ht="135" x14ac:dyDescent="0.25">
      <c r="A17" s="393"/>
      <c r="B17" s="282" t="s">
        <v>35</v>
      </c>
      <c r="C17" s="18">
        <v>0.5</v>
      </c>
      <c r="D17" s="217">
        <v>0</v>
      </c>
      <c r="E17" s="75">
        <f>УпрВесКоэф!E17</f>
        <v>0.2</v>
      </c>
      <c r="F17" s="281">
        <f t="shared" si="0"/>
        <v>0</v>
      </c>
      <c r="G17" s="385"/>
      <c r="H17" s="402"/>
      <c r="J17" s="3"/>
    </row>
    <row r="18" spans="1:10" ht="90" x14ac:dyDescent="0.25">
      <c r="A18" s="393"/>
      <c r="B18" s="282" t="s">
        <v>23</v>
      </c>
      <c r="C18" s="18">
        <v>0.7</v>
      </c>
      <c r="D18" s="217">
        <v>0.4</v>
      </c>
      <c r="E18" s="75">
        <f>УпрВесКоэф!E18</f>
        <v>0.2</v>
      </c>
      <c r="F18" s="281">
        <f t="shared" si="0"/>
        <v>8.0000000000000016E-2</v>
      </c>
      <c r="G18" s="385"/>
      <c r="H18" s="402"/>
      <c r="J18" s="3"/>
    </row>
    <row r="19" spans="1:10" ht="60" x14ac:dyDescent="0.25">
      <c r="A19" s="393"/>
      <c r="B19" s="282" t="s">
        <v>24</v>
      </c>
      <c r="C19" s="18">
        <v>1</v>
      </c>
      <c r="D19" s="217">
        <v>0.7</v>
      </c>
      <c r="E19" s="75">
        <f>УпрВесКоэф!E19</f>
        <v>0.15</v>
      </c>
      <c r="F19" s="281">
        <f t="shared" si="0"/>
        <v>0.105</v>
      </c>
      <c r="G19" s="385"/>
      <c r="H19" s="402"/>
      <c r="J19" s="3"/>
    </row>
    <row r="20" spans="1:10" ht="60" x14ac:dyDescent="0.25">
      <c r="A20" s="393"/>
      <c r="B20" s="282" t="s">
        <v>25</v>
      </c>
      <c r="C20" s="18">
        <v>0.25</v>
      </c>
      <c r="D20" s="217">
        <v>0.25</v>
      </c>
      <c r="E20" s="75">
        <f>УпрВесКоэф!E20</f>
        <v>0.2</v>
      </c>
      <c r="F20" s="281">
        <f t="shared" si="0"/>
        <v>0.05</v>
      </c>
      <c r="G20" s="385"/>
      <c r="H20" s="402"/>
      <c r="J20" s="3"/>
    </row>
    <row r="21" spans="1:10" ht="45" x14ac:dyDescent="0.25">
      <c r="A21" s="393"/>
      <c r="B21" s="282" t="s">
        <v>26</v>
      </c>
      <c r="C21" s="18">
        <v>0.35</v>
      </c>
      <c r="D21" s="217">
        <v>0.2</v>
      </c>
      <c r="E21" s="75">
        <f>УпрВесКоэф!E21</f>
        <v>0.2</v>
      </c>
      <c r="F21" s="281">
        <f t="shared" si="0"/>
        <v>4.0000000000000008E-2</v>
      </c>
      <c r="G21" s="385"/>
      <c r="H21" s="402"/>
      <c r="J21" s="3"/>
    </row>
    <row r="22" spans="1:10" ht="60" x14ac:dyDescent="0.25">
      <c r="A22" s="393"/>
      <c r="B22" s="282" t="s">
        <v>27</v>
      </c>
      <c r="C22" s="20" t="s">
        <v>15</v>
      </c>
      <c r="D22" s="216">
        <v>1</v>
      </c>
      <c r="E22" s="75">
        <f>УпрВесКоэф!E22</f>
        <v>0.05</v>
      </c>
      <c r="F22" s="281">
        <f t="shared" si="0"/>
        <v>0.05</v>
      </c>
      <c r="G22" s="385"/>
      <c r="H22" s="402"/>
      <c r="J22" s="3"/>
    </row>
    <row r="23" spans="1:10" ht="60.75" thickBot="1" x14ac:dyDescent="0.3">
      <c r="A23" s="400"/>
      <c r="B23" s="282" t="s">
        <v>28</v>
      </c>
      <c r="C23" s="20" t="s">
        <v>15</v>
      </c>
      <c r="D23" s="216">
        <v>1</v>
      </c>
      <c r="E23" s="75">
        <f>УпрВесКоэф!E23</f>
        <v>0.05</v>
      </c>
      <c r="F23" s="281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82" t="s">
        <v>29</v>
      </c>
      <c r="C24" s="18">
        <v>0.15</v>
      </c>
      <c r="D24" s="217">
        <v>0</v>
      </c>
      <c r="E24" s="75">
        <f>УпрВесКоэф!E24</f>
        <v>1.83</v>
      </c>
      <c r="F24" s="281">
        <f t="shared" si="0"/>
        <v>0</v>
      </c>
      <c r="G24" s="385" t="s">
        <v>2</v>
      </c>
      <c r="H24" s="402">
        <f>(F24+F25+F26+F27)-УпрВесКоэф!$K$25</f>
        <v>1.85</v>
      </c>
      <c r="J24" s="3"/>
    </row>
    <row r="25" spans="1:10" ht="75" x14ac:dyDescent="0.25">
      <c r="A25" s="405"/>
      <c r="B25" s="282" t="s">
        <v>30</v>
      </c>
      <c r="C25" s="18">
        <v>0.15</v>
      </c>
      <c r="D25" s="217">
        <v>0.9</v>
      </c>
      <c r="E25" s="75">
        <f>УпрВесКоэф!E25</f>
        <v>1.5</v>
      </c>
      <c r="F25" s="281">
        <f t="shared" si="0"/>
        <v>1.35</v>
      </c>
      <c r="G25" s="385"/>
      <c r="H25" s="402"/>
      <c r="J25" s="3"/>
    </row>
    <row r="26" spans="1:10" ht="36" customHeight="1" x14ac:dyDescent="0.25">
      <c r="A26" s="405"/>
      <c r="B26" s="282" t="s">
        <v>40</v>
      </c>
      <c r="C26" s="20" t="s">
        <v>15</v>
      </c>
      <c r="D26" s="216">
        <v>1</v>
      </c>
      <c r="E26" s="75">
        <f>УпрВесКоэф!E26</f>
        <v>0.25</v>
      </c>
      <c r="F26" s="281">
        <f t="shared" si="0"/>
        <v>0.25</v>
      </c>
      <c r="G26" s="385"/>
      <c r="H26" s="402"/>
      <c r="J26" s="3"/>
    </row>
    <row r="27" spans="1:10" ht="45.75" thickBot="1" x14ac:dyDescent="0.3">
      <c r="A27" s="406"/>
      <c r="B27" s="282" t="s">
        <v>41</v>
      </c>
      <c r="C27" s="20" t="s">
        <v>15</v>
      </c>
      <c r="D27" s="216">
        <v>1</v>
      </c>
      <c r="E27" s="75">
        <f>УпрВесКоэф!E27</f>
        <v>0.25</v>
      </c>
      <c r="F27" s="281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82" t="s">
        <v>6</v>
      </c>
      <c r="C28" s="18">
        <v>0.7</v>
      </c>
      <c r="D28" s="49">
        <v>0.3</v>
      </c>
      <c r="E28" s="75">
        <f>УпрВесКоэф!E28</f>
        <v>1.4279999999999999</v>
      </c>
      <c r="F28" s="281">
        <f t="shared" si="0"/>
        <v>0.42839999999999995</v>
      </c>
      <c r="G28" s="280" t="s">
        <v>110</v>
      </c>
      <c r="H28" s="281">
        <f>F28-УпрВесКоэф!$K$28</f>
        <v>0.42839999999999995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5.0220000000000002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90" zoomScaleNormal="90" workbookViewId="0">
      <selection activeCell="D35" sqref="D35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65" t="s">
        <v>42</v>
      </c>
      <c r="D3" s="265" t="s">
        <v>109</v>
      </c>
      <c r="E3" s="265" t="s">
        <v>9</v>
      </c>
      <c r="F3" s="265" t="s">
        <v>8</v>
      </c>
      <c r="G3" s="265" t="s">
        <v>10</v>
      </c>
      <c r="H3" s="265" t="s">
        <v>13</v>
      </c>
      <c r="J3" s="3"/>
    </row>
    <row r="4" spans="1:10" ht="30" x14ac:dyDescent="0.25">
      <c r="A4" s="392" t="s">
        <v>3</v>
      </c>
      <c r="B4" s="268" t="s">
        <v>36</v>
      </c>
      <c r="C4" s="6">
        <v>0.7</v>
      </c>
      <c r="D4" s="217">
        <v>0</v>
      </c>
      <c r="E4" s="75">
        <f>УпрВесКоэф!E4</f>
        <v>1.429</v>
      </c>
      <c r="F4" s="267">
        <f>D4*E4</f>
        <v>0</v>
      </c>
      <c r="G4" s="385" t="s">
        <v>118</v>
      </c>
      <c r="H4" s="267">
        <f>F4-УпрВесКоэф!$K$4</f>
        <v>0</v>
      </c>
      <c r="J4" s="3"/>
    </row>
    <row r="5" spans="1:10" ht="30" x14ac:dyDescent="0.25">
      <c r="A5" s="393"/>
      <c r="B5" s="268" t="s">
        <v>11</v>
      </c>
      <c r="C5" s="6">
        <v>0.7</v>
      </c>
      <c r="D5" s="217">
        <v>0.94</v>
      </c>
      <c r="E5" s="75">
        <f>УпрВесКоэф!E5</f>
        <v>1</v>
      </c>
      <c r="F5" s="267">
        <f t="shared" ref="F5:F28" si="0">D5*E5</f>
        <v>0.94</v>
      </c>
      <c r="G5" s="385"/>
      <c r="H5" s="402">
        <f>(F5+F6+F7)-УпрВесКоэф!$K$6</f>
        <v>1.1140000000000001</v>
      </c>
      <c r="J5" s="3"/>
    </row>
    <row r="6" spans="1:10" ht="35.25" customHeight="1" x14ac:dyDescent="0.25">
      <c r="A6" s="393"/>
      <c r="B6" s="268" t="s">
        <v>12</v>
      </c>
      <c r="C6" s="6">
        <v>0.3</v>
      </c>
      <c r="D6" s="217">
        <v>0.12</v>
      </c>
      <c r="E6" s="75">
        <f>УпрВесКоэф!E6</f>
        <v>0.8</v>
      </c>
      <c r="F6" s="267">
        <f t="shared" si="0"/>
        <v>9.6000000000000002E-2</v>
      </c>
      <c r="G6" s="385"/>
      <c r="H6" s="402"/>
      <c r="J6" s="3"/>
    </row>
    <row r="7" spans="1:10" ht="30.75" thickBot="1" x14ac:dyDescent="0.3">
      <c r="A7" s="394"/>
      <c r="B7" s="268" t="s">
        <v>16</v>
      </c>
      <c r="C7" s="6">
        <v>0.1</v>
      </c>
      <c r="D7" s="217">
        <v>0.13</v>
      </c>
      <c r="E7" s="75">
        <f>УпрВесКоэф!E7</f>
        <v>0.6</v>
      </c>
      <c r="F7" s="267">
        <f t="shared" si="0"/>
        <v>7.8E-2</v>
      </c>
      <c r="G7" s="385"/>
      <c r="H7" s="402"/>
      <c r="J7" s="3"/>
    </row>
    <row r="8" spans="1:10" ht="124.5" customHeight="1" thickBot="1" x14ac:dyDescent="0.3">
      <c r="A8" s="249" t="s">
        <v>7</v>
      </c>
      <c r="B8" s="268" t="s">
        <v>34</v>
      </c>
      <c r="C8" s="18">
        <v>0.9</v>
      </c>
      <c r="D8" s="49">
        <v>0.3</v>
      </c>
      <c r="E8" s="75">
        <f>УпрВесКоэф!E8</f>
        <v>1.111</v>
      </c>
      <c r="F8" s="267">
        <f t="shared" si="0"/>
        <v>0.33329999999999999</v>
      </c>
      <c r="G8" s="266" t="s">
        <v>110</v>
      </c>
      <c r="H8" s="267">
        <f>F8-УпрВесКоэф!$K$8</f>
        <v>0.33329999999999999</v>
      </c>
      <c r="J8" s="3"/>
    </row>
    <row r="9" spans="1:10" ht="75" x14ac:dyDescent="0.25">
      <c r="A9" s="399" t="s">
        <v>37</v>
      </c>
      <c r="B9" s="268" t="s">
        <v>38</v>
      </c>
      <c r="C9" s="18">
        <v>0.9</v>
      </c>
      <c r="D9" s="49">
        <v>0.3</v>
      </c>
      <c r="E9" s="75">
        <f>УпрВесКоэф!E9</f>
        <v>0.311</v>
      </c>
      <c r="F9" s="267">
        <f t="shared" si="0"/>
        <v>9.3299999999999994E-2</v>
      </c>
      <c r="G9" s="385" t="s">
        <v>110</v>
      </c>
      <c r="H9" s="402">
        <f>(F9+F10+F11+F12)-УпрВесКоэф!$K$10</f>
        <v>0.36329999999999996</v>
      </c>
      <c r="J9" s="3"/>
    </row>
    <row r="10" spans="1:10" ht="93.75" customHeight="1" x14ac:dyDescent="0.25">
      <c r="A10" s="393"/>
      <c r="B10" s="268" t="s">
        <v>17</v>
      </c>
      <c r="C10" s="18">
        <v>0.8</v>
      </c>
      <c r="D10" s="49">
        <v>0.3</v>
      </c>
      <c r="E10" s="75">
        <f>УпрВесКоэф!E10</f>
        <v>0.3</v>
      </c>
      <c r="F10" s="267">
        <f t="shared" si="0"/>
        <v>0.09</v>
      </c>
      <c r="G10" s="385"/>
      <c r="H10" s="402"/>
      <c r="J10" s="3"/>
    </row>
    <row r="11" spans="1:10" ht="90" x14ac:dyDescent="0.25">
      <c r="A11" s="393"/>
      <c r="B11" s="268" t="s">
        <v>18</v>
      </c>
      <c r="C11" s="18">
        <v>0.8</v>
      </c>
      <c r="D11" s="49">
        <v>0.3</v>
      </c>
      <c r="E11" s="75">
        <f>УпрВесКоэф!E11</f>
        <v>0.3</v>
      </c>
      <c r="F11" s="267">
        <f t="shared" si="0"/>
        <v>0.09</v>
      </c>
      <c r="G11" s="385"/>
      <c r="H11" s="402"/>
      <c r="J11" s="3"/>
    </row>
    <row r="12" spans="1:10" ht="60.75" thickBot="1" x14ac:dyDescent="0.3">
      <c r="A12" s="394"/>
      <c r="B12" s="268" t="s">
        <v>39</v>
      </c>
      <c r="C12" s="18">
        <v>0.8</v>
      </c>
      <c r="D12" s="49">
        <v>0.3</v>
      </c>
      <c r="E12" s="75">
        <f>УпрВесКоэф!E12</f>
        <v>0.3</v>
      </c>
      <c r="F12" s="267">
        <f t="shared" si="0"/>
        <v>0.09</v>
      </c>
      <c r="G12" s="385"/>
      <c r="H12" s="402"/>
      <c r="J12" s="3"/>
    </row>
    <row r="13" spans="1:10" ht="90" x14ac:dyDescent="0.25">
      <c r="A13" s="392" t="s">
        <v>4</v>
      </c>
      <c r="B13" s="268" t="s">
        <v>19</v>
      </c>
      <c r="C13" s="18">
        <v>0.5</v>
      </c>
      <c r="D13" s="217">
        <v>1</v>
      </c>
      <c r="E13" s="75">
        <f>УпрВесКоэф!E13</f>
        <v>0.26</v>
      </c>
      <c r="F13" s="267">
        <f t="shared" si="0"/>
        <v>0.26</v>
      </c>
      <c r="G13" s="385" t="s">
        <v>110</v>
      </c>
      <c r="H13" s="402">
        <f>(F13+F14+F15+F16+F17+F18+F19+F20+F21+F22+F23)-УпрВесКоэф!$K$17</f>
        <v>0.93300000000000016</v>
      </c>
      <c r="J13" s="3"/>
    </row>
    <row r="14" spans="1:10" ht="90" x14ac:dyDescent="0.25">
      <c r="A14" s="393"/>
      <c r="B14" s="268" t="s">
        <v>20</v>
      </c>
      <c r="C14" s="18">
        <v>0.8</v>
      </c>
      <c r="D14" s="217">
        <v>1</v>
      </c>
      <c r="E14" s="75">
        <f>УпрВесКоэф!E14</f>
        <v>0.2</v>
      </c>
      <c r="F14" s="267">
        <f t="shared" si="0"/>
        <v>0.2</v>
      </c>
      <c r="G14" s="385"/>
      <c r="H14" s="402"/>
      <c r="J14" s="3"/>
    </row>
    <row r="15" spans="1:10" ht="45" x14ac:dyDescent="0.25">
      <c r="A15" s="393"/>
      <c r="B15" s="268" t="s">
        <v>21</v>
      </c>
      <c r="C15" s="20" t="s">
        <v>15</v>
      </c>
      <c r="D15" s="216">
        <v>1</v>
      </c>
      <c r="E15" s="75">
        <f>УпрВесКоэф!E15</f>
        <v>0.05</v>
      </c>
      <c r="F15" s="267">
        <f t="shared" si="0"/>
        <v>0.05</v>
      </c>
      <c r="G15" s="385"/>
      <c r="H15" s="402"/>
      <c r="J15" s="3"/>
    </row>
    <row r="16" spans="1:10" ht="75" x14ac:dyDescent="0.25">
      <c r="A16" s="393"/>
      <c r="B16" s="268" t="s">
        <v>22</v>
      </c>
      <c r="C16" s="20" t="s">
        <v>15</v>
      </c>
      <c r="D16" s="216">
        <v>1</v>
      </c>
      <c r="E16" s="75">
        <f>УпрВесКоэф!E16</f>
        <v>0.05</v>
      </c>
      <c r="F16" s="267">
        <f t="shared" si="0"/>
        <v>0.05</v>
      </c>
      <c r="G16" s="385"/>
      <c r="H16" s="402"/>
      <c r="J16" s="3"/>
    </row>
    <row r="17" spans="1:10" ht="135" x14ac:dyDescent="0.25">
      <c r="A17" s="393"/>
      <c r="B17" s="268" t="s">
        <v>35</v>
      </c>
      <c r="C17" s="18">
        <v>0.5</v>
      </c>
      <c r="D17" s="217">
        <v>0.3</v>
      </c>
      <c r="E17" s="75">
        <f>УпрВесКоэф!E17</f>
        <v>0.2</v>
      </c>
      <c r="F17" s="267">
        <f t="shared" si="0"/>
        <v>0.06</v>
      </c>
      <c r="G17" s="385"/>
      <c r="H17" s="402"/>
      <c r="J17" s="3"/>
    </row>
    <row r="18" spans="1:10" ht="90" x14ac:dyDescent="0.25">
      <c r="A18" s="393"/>
      <c r="B18" s="268" t="s">
        <v>23</v>
      </c>
      <c r="C18" s="18">
        <v>0.7</v>
      </c>
      <c r="D18" s="217">
        <v>0.3</v>
      </c>
      <c r="E18" s="75">
        <f>УпрВесКоэф!E18</f>
        <v>0.2</v>
      </c>
      <c r="F18" s="267">
        <f t="shared" si="0"/>
        <v>0.06</v>
      </c>
      <c r="G18" s="385"/>
      <c r="H18" s="402"/>
      <c r="J18" s="3"/>
    </row>
    <row r="19" spans="1:10" ht="60" x14ac:dyDescent="0.25">
      <c r="A19" s="393"/>
      <c r="B19" s="268" t="s">
        <v>24</v>
      </c>
      <c r="C19" s="18">
        <v>1</v>
      </c>
      <c r="D19" s="217">
        <v>0.54</v>
      </c>
      <c r="E19" s="75">
        <f>УпрВесКоэф!E19</f>
        <v>0.15</v>
      </c>
      <c r="F19" s="267">
        <f t="shared" si="0"/>
        <v>8.1000000000000003E-2</v>
      </c>
      <c r="G19" s="385"/>
      <c r="H19" s="402"/>
      <c r="J19" s="3"/>
    </row>
    <row r="20" spans="1:10" ht="60" x14ac:dyDescent="0.25">
      <c r="A20" s="393"/>
      <c r="B20" s="268" t="s">
        <v>25</v>
      </c>
      <c r="C20" s="18">
        <v>0.25</v>
      </c>
      <c r="D20" s="217">
        <v>0</v>
      </c>
      <c r="E20" s="75">
        <f>УпрВесКоэф!E20</f>
        <v>0.2</v>
      </c>
      <c r="F20" s="267">
        <f t="shared" si="0"/>
        <v>0</v>
      </c>
      <c r="G20" s="385"/>
      <c r="H20" s="402"/>
      <c r="J20" s="3"/>
    </row>
    <row r="21" spans="1:10" ht="45" x14ac:dyDescent="0.25">
      <c r="A21" s="393"/>
      <c r="B21" s="268" t="s">
        <v>26</v>
      </c>
      <c r="C21" s="18">
        <v>0.35</v>
      </c>
      <c r="D21" s="217">
        <v>0.36</v>
      </c>
      <c r="E21" s="75">
        <f>УпрВесКоэф!E21</f>
        <v>0.2</v>
      </c>
      <c r="F21" s="267">
        <f t="shared" si="0"/>
        <v>7.1999999999999995E-2</v>
      </c>
      <c r="G21" s="385"/>
      <c r="H21" s="402"/>
      <c r="J21" s="3"/>
    </row>
    <row r="22" spans="1:10" ht="60" x14ac:dyDescent="0.25">
      <c r="A22" s="393"/>
      <c r="B22" s="268" t="s">
        <v>27</v>
      </c>
      <c r="C22" s="20" t="s">
        <v>15</v>
      </c>
      <c r="D22" s="216">
        <v>1</v>
      </c>
      <c r="E22" s="75">
        <f>УпрВесКоэф!E22</f>
        <v>0.05</v>
      </c>
      <c r="F22" s="267">
        <f t="shared" si="0"/>
        <v>0.05</v>
      </c>
      <c r="G22" s="385"/>
      <c r="H22" s="402"/>
      <c r="J22" s="3"/>
    </row>
    <row r="23" spans="1:10" ht="60.75" thickBot="1" x14ac:dyDescent="0.3">
      <c r="A23" s="400"/>
      <c r="B23" s="268" t="s">
        <v>28</v>
      </c>
      <c r="C23" s="20" t="s">
        <v>15</v>
      </c>
      <c r="D23" s="216">
        <v>1</v>
      </c>
      <c r="E23" s="75">
        <f>УпрВесКоэф!E23</f>
        <v>0.05</v>
      </c>
      <c r="F23" s="26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68" t="s">
        <v>29</v>
      </c>
      <c r="C24" s="18">
        <v>0.15</v>
      </c>
      <c r="D24" s="217">
        <v>0</v>
      </c>
      <c r="E24" s="75">
        <f>УпрВесКоэф!E24</f>
        <v>1.83</v>
      </c>
      <c r="F24" s="267">
        <f t="shared" si="0"/>
        <v>0</v>
      </c>
      <c r="G24" s="385" t="s">
        <v>2</v>
      </c>
      <c r="H24" s="402">
        <f>(F24+F25+F26+F27)-УпрВесКоэф!$K$25</f>
        <v>1.94</v>
      </c>
      <c r="J24" s="3"/>
    </row>
    <row r="25" spans="1:10" ht="75" x14ac:dyDescent="0.25">
      <c r="A25" s="405"/>
      <c r="B25" s="268" t="s">
        <v>30</v>
      </c>
      <c r="C25" s="18">
        <v>0.15</v>
      </c>
      <c r="D25" s="217">
        <v>0.96</v>
      </c>
      <c r="E25" s="75">
        <f>УпрВесКоэф!E25</f>
        <v>1.5</v>
      </c>
      <c r="F25" s="267">
        <f t="shared" si="0"/>
        <v>1.44</v>
      </c>
      <c r="G25" s="385"/>
      <c r="H25" s="402"/>
      <c r="J25" s="3"/>
    </row>
    <row r="26" spans="1:10" ht="36" customHeight="1" x14ac:dyDescent="0.25">
      <c r="A26" s="405"/>
      <c r="B26" s="268" t="s">
        <v>40</v>
      </c>
      <c r="C26" s="20" t="s">
        <v>15</v>
      </c>
      <c r="D26" s="216">
        <v>1</v>
      </c>
      <c r="E26" s="75">
        <f>УпрВесКоэф!E26</f>
        <v>0.25</v>
      </c>
      <c r="F26" s="267">
        <f t="shared" si="0"/>
        <v>0.25</v>
      </c>
      <c r="G26" s="385"/>
      <c r="H26" s="402"/>
      <c r="J26" s="3"/>
    </row>
    <row r="27" spans="1:10" ht="45.75" thickBot="1" x14ac:dyDescent="0.3">
      <c r="A27" s="406"/>
      <c r="B27" s="268" t="s">
        <v>41</v>
      </c>
      <c r="C27" s="20" t="s">
        <v>15</v>
      </c>
      <c r="D27" s="216">
        <v>1</v>
      </c>
      <c r="E27" s="75">
        <f>УпрВесКоэф!E27</f>
        <v>0.25</v>
      </c>
      <c r="F27" s="26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68" t="s">
        <v>6</v>
      </c>
      <c r="C28" s="18">
        <v>0.7</v>
      </c>
      <c r="D28" s="49">
        <v>0.7</v>
      </c>
      <c r="E28" s="75">
        <f>УпрВесКоэф!E28</f>
        <v>1.4279999999999999</v>
      </c>
      <c r="F28" s="267">
        <f t="shared" si="0"/>
        <v>0.99959999999999993</v>
      </c>
      <c r="G28" s="266" t="s">
        <v>2</v>
      </c>
      <c r="H28" s="267">
        <f>F28-УпрВесКоэф!$K$28</f>
        <v>0.99959999999999993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5.6832000000000003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90" zoomScaleNormal="90" workbookViewId="0">
      <selection activeCell="E16" sqref="E16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62" t="s">
        <v>42</v>
      </c>
      <c r="D3" s="262" t="s">
        <v>109</v>
      </c>
      <c r="E3" s="262" t="s">
        <v>9</v>
      </c>
      <c r="F3" s="262" t="s">
        <v>8</v>
      </c>
      <c r="G3" s="262" t="s">
        <v>10</v>
      </c>
      <c r="H3" s="262" t="s">
        <v>13</v>
      </c>
      <c r="J3" s="3"/>
    </row>
    <row r="4" spans="1:10" ht="30" x14ac:dyDescent="0.25">
      <c r="A4" s="392" t="s">
        <v>3</v>
      </c>
      <c r="B4" s="263" t="s">
        <v>36</v>
      </c>
      <c r="C4" s="6">
        <v>0.7</v>
      </c>
      <c r="D4" s="217">
        <v>0</v>
      </c>
      <c r="E4" s="75">
        <f>УпрВесКоэф!E4</f>
        <v>1.429</v>
      </c>
      <c r="F4" s="264">
        <f>D4*E4</f>
        <v>0</v>
      </c>
      <c r="G4" s="385" t="s">
        <v>118</v>
      </c>
      <c r="H4" s="264">
        <f>F4-УпрВесКоэф!$K$4</f>
        <v>0</v>
      </c>
      <c r="J4" s="3"/>
    </row>
    <row r="5" spans="1:10" ht="30" x14ac:dyDescent="0.25">
      <c r="A5" s="393"/>
      <c r="B5" s="263" t="s">
        <v>11</v>
      </c>
      <c r="C5" s="6">
        <v>0.7</v>
      </c>
      <c r="D5" s="217">
        <v>1</v>
      </c>
      <c r="E5" s="75">
        <f>УпрВесКоэф!E5</f>
        <v>1</v>
      </c>
      <c r="F5" s="264">
        <f t="shared" ref="F5:F28" si="0">D5*E5</f>
        <v>1</v>
      </c>
      <c r="G5" s="385"/>
      <c r="H5" s="402">
        <f>(F5+F6+F7)-УпрВесКоэф!$K$6</f>
        <v>1.1840000000000002</v>
      </c>
      <c r="J5" s="3"/>
    </row>
    <row r="6" spans="1:10" ht="35.25" customHeight="1" x14ac:dyDescent="0.25">
      <c r="A6" s="393"/>
      <c r="B6" s="263" t="s">
        <v>12</v>
      </c>
      <c r="C6" s="6">
        <v>0.3</v>
      </c>
      <c r="D6" s="217">
        <v>0.2</v>
      </c>
      <c r="E6" s="75">
        <f>УпрВесКоэф!E6</f>
        <v>0.8</v>
      </c>
      <c r="F6" s="264">
        <f t="shared" si="0"/>
        <v>0.16000000000000003</v>
      </c>
      <c r="G6" s="385"/>
      <c r="H6" s="402"/>
      <c r="J6" s="3"/>
    </row>
    <row r="7" spans="1:10" ht="30.75" thickBot="1" x14ac:dyDescent="0.3">
      <c r="A7" s="394"/>
      <c r="B7" s="263" t="s">
        <v>16</v>
      </c>
      <c r="C7" s="6">
        <v>0.1</v>
      </c>
      <c r="D7" s="217">
        <v>0.04</v>
      </c>
      <c r="E7" s="75">
        <f>УпрВесКоэф!E7</f>
        <v>0.6</v>
      </c>
      <c r="F7" s="264">
        <f t="shared" si="0"/>
        <v>2.4E-2</v>
      </c>
      <c r="G7" s="385"/>
      <c r="H7" s="402"/>
      <c r="J7" s="3"/>
    </row>
    <row r="8" spans="1:10" ht="124.5" customHeight="1" thickBot="1" x14ac:dyDescent="0.3">
      <c r="A8" s="249" t="s">
        <v>7</v>
      </c>
      <c r="B8" s="263" t="s">
        <v>34</v>
      </c>
      <c r="C8" s="18">
        <v>0.9</v>
      </c>
      <c r="D8" s="49">
        <v>0.3</v>
      </c>
      <c r="E8" s="75">
        <f>УпрВесКоэф!E8</f>
        <v>1.111</v>
      </c>
      <c r="F8" s="264">
        <f t="shared" si="0"/>
        <v>0.33329999999999999</v>
      </c>
      <c r="G8" s="261" t="s">
        <v>110</v>
      </c>
      <c r="H8" s="264">
        <f>F8-УпрВесКоэф!$K$8</f>
        <v>0.33329999999999999</v>
      </c>
      <c r="J8" s="3"/>
    </row>
    <row r="9" spans="1:10" ht="75" x14ac:dyDescent="0.25">
      <c r="A9" s="399" t="s">
        <v>37</v>
      </c>
      <c r="B9" s="263" t="s">
        <v>38</v>
      </c>
      <c r="C9" s="18">
        <v>0.9</v>
      </c>
      <c r="D9" s="49">
        <v>0.3</v>
      </c>
      <c r="E9" s="75">
        <f>УпрВесКоэф!E9</f>
        <v>0.311</v>
      </c>
      <c r="F9" s="264">
        <f t="shared" si="0"/>
        <v>9.3299999999999994E-2</v>
      </c>
      <c r="G9" s="385" t="s">
        <v>110</v>
      </c>
      <c r="H9" s="402">
        <f>(F9+F10+F11+F12)-УпрВесКоэф!$K$10</f>
        <v>0.36329999999999996</v>
      </c>
      <c r="J9" s="3"/>
    </row>
    <row r="10" spans="1:10" ht="93.75" customHeight="1" x14ac:dyDescent="0.25">
      <c r="A10" s="393"/>
      <c r="B10" s="263" t="s">
        <v>17</v>
      </c>
      <c r="C10" s="18">
        <v>0.8</v>
      </c>
      <c r="D10" s="49">
        <v>0.3</v>
      </c>
      <c r="E10" s="75">
        <f>УпрВесКоэф!E10</f>
        <v>0.3</v>
      </c>
      <c r="F10" s="264">
        <f t="shared" si="0"/>
        <v>0.09</v>
      </c>
      <c r="G10" s="385"/>
      <c r="H10" s="402"/>
      <c r="J10" s="3"/>
    </row>
    <row r="11" spans="1:10" ht="90" x14ac:dyDescent="0.25">
      <c r="A11" s="393"/>
      <c r="B11" s="263" t="s">
        <v>18</v>
      </c>
      <c r="C11" s="18">
        <v>0.8</v>
      </c>
      <c r="D11" s="49">
        <v>0.3</v>
      </c>
      <c r="E11" s="75">
        <f>УпрВесКоэф!E11</f>
        <v>0.3</v>
      </c>
      <c r="F11" s="264">
        <f t="shared" si="0"/>
        <v>0.09</v>
      </c>
      <c r="G11" s="385"/>
      <c r="H11" s="402"/>
      <c r="J11" s="3"/>
    </row>
    <row r="12" spans="1:10" ht="60.75" thickBot="1" x14ac:dyDescent="0.3">
      <c r="A12" s="394"/>
      <c r="B12" s="263" t="s">
        <v>39</v>
      </c>
      <c r="C12" s="18">
        <v>0.8</v>
      </c>
      <c r="D12" s="49">
        <v>0.3</v>
      </c>
      <c r="E12" s="75">
        <f>УпрВесКоэф!E12</f>
        <v>0.3</v>
      </c>
      <c r="F12" s="264">
        <f t="shared" si="0"/>
        <v>0.09</v>
      </c>
      <c r="G12" s="385"/>
      <c r="H12" s="402"/>
      <c r="J12" s="3"/>
    </row>
    <row r="13" spans="1:10" ht="90" x14ac:dyDescent="0.25">
      <c r="A13" s="392" t="s">
        <v>4</v>
      </c>
      <c r="B13" s="263" t="s">
        <v>19</v>
      </c>
      <c r="C13" s="18">
        <v>0.5</v>
      </c>
      <c r="D13" s="217">
        <v>1</v>
      </c>
      <c r="E13" s="75">
        <f>УпрВесКоэф!E13</f>
        <v>0.26</v>
      </c>
      <c r="F13" s="264">
        <f t="shared" si="0"/>
        <v>0.26</v>
      </c>
      <c r="G13" s="385" t="s">
        <v>2</v>
      </c>
      <c r="H13" s="402">
        <f>(F13+F14+F15+F16+F17+F18+F19+F20+F21+F22+F23)-УпрВесКоэф!$K$17</f>
        <v>1.0750000000000002</v>
      </c>
      <c r="J13" s="3"/>
    </row>
    <row r="14" spans="1:10" ht="90" x14ac:dyDescent="0.25">
      <c r="A14" s="393"/>
      <c r="B14" s="263" t="s">
        <v>20</v>
      </c>
      <c r="C14" s="18">
        <v>0.8</v>
      </c>
      <c r="D14" s="217">
        <v>1</v>
      </c>
      <c r="E14" s="75">
        <f>УпрВесКоэф!E14</f>
        <v>0.2</v>
      </c>
      <c r="F14" s="264">
        <f t="shared" si="0"/>
        <v>0.2</v>
      </c>
      <c r="G14" s="385"/>
      <c r="H14" s="402"/>
      <c r="J14" s="3"/>
    </row>
    <row r="15" spans="1:10" ht="45" x14ac:dyDescent="0.25">
      <c r="A15" s="393"/>
      <c r="B15" s="263" t="s">
        <v>21</v>
      </c>
      <c r="C15" s="20" t="s">
        <v>15</v>
      </c>
      <c r="D15" s="216">
        <v>1</v>
      </c>
      <c r="E15" s="75">
        <f>УпрВесКоэф!E15</f>
        <v>0.05</v>
      </c>
      <c r="F15" s="264">
        <f t="shared" si="0"/>
        <v>0.05</v>
      </c>
      <c r="G15" s="385"/>
      <c r="H15" s="402"/>
      <c r="J15" s="3"/>
    </row>
    <row r="16" spans="1:10" ht="75" x14ac:dyDescent="0.25">
      <c r="A16" s="393"/>
      <c r="B16" s="263" t="s">
        <v>22</v>
      </c>
      <c r="C16" s="20" t="s">
        <v>15</v>
      </c>
      <c r="D16" s="216">
        <v>1</v>
      </c>
      <c r="E16" s="75">
        <f>УпрВесКоэф!E16</f>
        <v>0.05</v>
      </c>
      <c r="F16" s="264">
        <f t="shared" si="0"/>
        <v>0.05</v>
      </c>
      <c r="G16" s="385"/>
      <c r="H16" s="402"/>
      <c r="J16" s="3"/>
    </row>
    <row r="17" spans="1:10" ht="135" x14ac:dyDescent="0.25">
      <c r="A17" s="393"/>
      <c r="B17" s="263" t="s">
        <v>35</v>
      </c>
      <c r="C17" s="18">
        <v>0.5</v>
      </c>
      <c r="D17" s="217">
        <v>0.3</v>
      </c>
      <c r="E17" s="75">
        <f>УпрВесКоэф!E17</f>
        <v>0.2</v>
      </c>
      <c r="F17" s="264">
        <f t="shared" si="0"/>
        <v>0.06</v>
      </c>
      <c r="G17" s="385"/>
      <c r="H17" s="402"/>
      <c r="J17" s="3"/>
    </row>
    <row r="18" spans="1:10" ht="90" x14ac:dyDescent="0.25">
      <c r="A18" s="393"/>
      <c r="B18" s="263" t="s">
        <v>23</v>
      </c>
      <c r="C18" s="18">
        <v>0.7</v>
      </c>
      <c r="D18" s="217">
        <v>0.7</v>
      </c>
      <c r="E18" s="75">
        <f>УпрВесКоэф!E18</f>
        <v>0.2</v>
      </c>
      <c r="F18" s="264">
        <f t="shared" si="0"/>
        <v>0.13999999999999999</v>
      </c>
      <c r="G18" s="385"/>
      <c r="H18" s="402"/>
      <c r="J18" s="3"/>
    </row>
    <row r="19" spans="1:10" ht="60" x14ac:dyDescent="0.25">
      <c r="A19" s="393"/>
      <c r="B19" s="263" t="s">
        <v>24</v>
      </c>
      <c r="C19" s="18">
        <v>1</v>
      </c>
      <c r="D19" s="217">
        <v>0.9</v>
      </c>
      <c r="E19" s="75">
        <f>УпрВесКоэф!E19</f>
        <v>0.15</v>
      </c>
      <c r="F19" s="264">
        <f t="shared" si="0"/>
        <v>0.13500000000000001</v>
      </c>
      <c r="G19" s="385"/>
      <c r="H19" s="402"/>
      <c r="J19" s="3"/>
    </row>
    <row r="20" spans="1:10" ht="60" x14ac:dyDescent="0.25">
      <c r="A20" s="393"/>
      <c r="B20" s="263" t="s">
        <v>25</v>
      </c>
      <c r="C20" s="18">
        <v>0.25</v>
      </c>
      <c r="D20" s="217">
        <v>0</v>
      </c>
      <c r="E20" s="75">
        <f>УпрВесКоэф!E20</f>
        <v>0.2</v>
      </c>
      <c r="F20" s="264">
        <f t="shared" si="0"/>
        <v>0</v>
      </c>
      <c r="G20" s="385"/>
      <c r="H20" s="402"/>
      <c r="J20" s="3"/>
    </row>
    <row r="21" spans="1:10" ht="45" x14ac:dyDescent="0.25">
      <c r="A21" s="393"/>
      <c r="B21" s="263" t="s">
        <v>26</v>
      </c>
      <c r="C21" s="18">
        <v>0.35</v>
      </c>
      <c r="D21" s="217">
        <v>0.4</v>
      </c>
      <c r="E21" s="75">
        <f>УпрВесКоэф!E21</f>
        <v>0.2</v>
      </c>
      <c r="F21" s="264">
        <f t="shared" si="0"/>
        <v>8.0000000000000016E-2</v>
      </c>
      <c r="G21" s="385"/>
      <c r="H21" s="402"/>
      <c r="J21" s="3"/>
    </row>
    <row r="22" spans="1:10" ht="60" x14ac:dyDescent="0.25">
      <c r="A22" s="393"/>
      <c r="B22" s="263" t="s">
        <v>27</v>
      </c>
      <c r="C22" s="20" t="s">
        <v>15</v>
      </c>
      <c r="D22" s="216">
        <v>1</v>
      </c>
      <c r="E22" s="75">
        <f>УпрВесКоэф!E22</f>
        <v>0.05</v>
      </c>
      <c r="F22" s="264">
        <f t="shared" si="0"/>
        <v>0.05</v>
      </c>
      <c r="G22" s="385"/>
      <c r="H22" s="402"/>
      <c r="J22" s="3"/>
    </row>
    <row r="23" spans="1:10" ht="60.75" thickBot="1" x14ac:dyDescent="0.3">
      <c r="A23" s="400"/>
      <c r="B23" s="263" t="s">
        <v>28</v>
      </c>
      <c r="C23" s="20" t="s">
        <v>15</v>
      </c>
      <c r="D23" s="216">
        <v>1</v>
      </c>
      <c r="E23" s="75">
        <f>УпрВесКоэф!E23</f>
        <v>0.05</v>
      </c>
      <c r="F23" s="26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63" t="s">
        <v>29</v>
      </c>
      <c r="C24" s="18">
        <v>0.15</v>
      </c>
      <c r="D24" s="217">
        <v>0</v>
      </c>
      <c r="E24" s="75">
        <f>УпрВесКоэф!E24</f>
        <v>1.83</v>
      </c>
      <c r="F24" s="264">
        <f t="shared" si="0"/>
        <v>0</v>
      </c>
      <c r="G24" s="385" t="s">
        <v>2</v>
      </c>
      <c r="H24" s="402">
        <f>(F24+F25+F26+F27)-УпрВесКоэф!$K$25</f>
        <v>2</v>
      </c>
      <c r="J24" s="3"/>
    </row>
    <row r="25" spans="1:10" ht="75" x14ac:dyDescent="0.25">
      <c r="A25" s="405"/>
      <c r="B25" s="263" t="s">
        <v>30</v>
      </c>
      <c r="C25" s="18">
        <v>0.15</v>
      </c>
      <c r="D25" s="217">
        <v>1</v>
      </c>
      <c r="E25" s="75">
        <f>УпрВесКоэф!E25</f>
        <v>1.5</v>
      </c>
      <c r="F25" s="264">
        <f t="shared" si="0"/>
        <v>1.5</v>
      </c>
      <c r="G25" s="385"/>
      <c r="H25" s="402"/>
      <c r="J25" s="3"/>
    </row>
    <row r="26" spans="1:10" ht="36" customHeight="1" x14ac:dyDescent="0.25">
      <c r="A26" s="405"/>
      <c r="B26" s="263" t="s">
        <v>40</v>
      </c>
      <c r="C26" s="20" t="s">
        <v>15</v>
      </c>
      <c r="D26" s="216">
        <v>1</v>
      </c>
      <c r="E26" s="75">
        <f>УпрВесКоэф!E26</f>
        <v>0.25</v>
      </c>
      <c r="F26" s="264">
        <f t="shared" si="0"/>
        <v>0.25</v>
      </c>
      <c r="G26" s="385"/>
      <c r="H26" s="402"/>
      <c r="J26" s="3"/>
    </row>
    <row r="27" spans="1:10" ht="45.75" thickBot="1" x14ac:dyDescent="0.3">
      <c r="A27" s="406"/>
      <c r="B27" s="263" t="s">
        <v>41</v>
      </c>
      <c r="C27" s="20" t="s">
        <v>15</v>
      </c>
      <c r="D27" s="216">
        <v>1</v>
      </c>
      <c r="E27" s="75">
        <f>УпрВесКоэф!E27</f>
        <v>0.25</v>
      </c>
      <c r="F27" s="26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63" t="s">
        <v>6</v>
      </c>
      <c r="C28" s="18">
        <v>0.7</v>
      </c>
      <c r="D28" s="49">
        <v>0.7</v>
      </c>
      <c r="E28" s="75">
        <f>УпрВесКоэф!E28</f>
        <v>1.4279999999999999</v>
      </c>
      <c r="F28" s="264">
        <f t="shared" si="0"/>
        <v>0.99959999999999993</v>
      </c>
      <c r="G28" s="261" t="s">
        <v>2</v>
      </c>
      <c r="H28" s="264">
        <f>F28-УпрВесКоэф!$K$28</f>
        <v>0.99959999999999993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5.9552000000000005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0" zoomScale="90" zoomScaleNormal="90" workbookViewId="0">
      <selection activeCell="G24" sqref="G24:G27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62" t="s">
        <v>42</v>
      </c>
      <c r="D3" s="262" t="s">
        <v>109</v>
      </c>
      <c r="E3" s="262" t="s">
        <v>9</v>
      </c>
      <c r="F3" s="262" t="s">
        <v>8</v>
      </c>
      <c r="G3" s="262" t="s">
        <v>10</v>
      </c>
      <c r="H3" s="262" t="s">
        <v>13</v>
      </c>
      <c r="J3" s="3"/>
    </row>
    <row r="4" spans="1:10" ht="30" x14ac:dyDescent="0.25">
      <c r="A4" s="392" t="s">
        <v>3</v>
      </c>
      <c r="B4" s="263" t="s">
        <v>36</v>
      </c>
      <c r="C4" s="6">
        <v>0.7</v>
      </c>
      <c r="D4" s="216">
        <v>0</v>
      </c>
      <c r="E4" s="75">
        <f>УпрВесКоэф!E4</f>
        <v>1.429</v>
      </c>
      <c r="F4" s="264">
        <f>D4*E4</f>
        <v>0</v>
      </c>
      <c r="G4" s="385" t="s">
        <v>118</v>
      </c>
      <c r="H4" s="264">
        <f>F4-УпрВесКоэф!$K$4</f>
        <v>0</v>
      </c>
      <c r="J4" s="3"/>
    </row>
    <row r="5" spans="1:10" ht="30" x14ac:dyDescent="0.25">
      <c r="A5" s="393"/>
      <c r="B5" s="263" t="s">
        <v>11</v>
      </c>
      <c r="C5" s="6">
        <v>0.7</v>
      </c>
      <c r="D5" s="217">
        <v>1</v>
      </c>
      <c r="E5" s="75">
        <f>УпрВесКоэф!E5</f>
        <v>1</v>
      </c>
      <c r="F5" s="264">
        <f t="shared" ref="F5:F28" si="0">D5*E5</f>
        <v>1</v>
      </c>
      <c r="G5" s="385"/>
      <c r="H5" s="402">
        <f>(F5+F6+F7)-УпрВесКоэф!$K$6</f>
        <v>1.306</v>
      </c>
      <c r="J5" s="3"/>
    </row>
    <row r="6" spans="1:10" ht="35.25" customHeight="1" x14ac:dyDescent="0.25">
      <c r="A6" s="393"/>
      <c r="B6" s="263" t="s">
        <v>12</v>
      </c>
      <c r="C6" s="6">
        <v>0.3</v>
      </c>
      <c r="D6" s="217">
        <v>0.3</v>
      </c>
      <c r="E6" s="75">
        <f>УпрВесКоэф!E6</f>
        <v>0.8</v>
      </c>
      <c r="F6" s="264">
        <f t="shared" si="0"/>
        <v>0.24</v>
      </c>
      <c r="G6" s="385"/>
      <c r="H6" s="402"/>
      <c r="J6" s="3"/>
    </row>
    <row r="7" spans="1:10" ht="30.75" thickBot="1" x14ac:dyDescent="0.3">
      <c r="A7" s="394"/>
      <c r="B7" s="263" t="s">
        <v>16</v>
      </c>
      <c r="C7" s="6">
        <v>0.1</v>
      </c>
      <c r="D7" s="217">
        <v>0.11</v>
      </c>
      <c r="E7" s="75">
        <f>УпрВесКоэф!E7</f>
        <v>0.6</v>
      </c>
      <c r="F7" s="264">
        <f t="shared" si="0"/>
        <v>6.6000000000000003E-2</v>
      </c>
      <c r="G7" s="385"/>
      <c r="H7" s="402"/>
      <c r="J7" s="3"/>
    </row>
    <row r="8" spans="1:10" ht="124.5" customHeight="1" thickBot="1" x14ac:dyDescent="0.3">
      <c r="A8" s="249" t="s">
        <v>7</v>
      </c>
      <c r="B8" s="263" t="s">
        <v>34</v>
      </c>
      <c r="C8" s="18">
        <v>0.9</v>
      </c>
      <c r="D8" s="49">
        <v>0.2</v>
      </c>
      <c r="E8" s="75">
        <f>УпрВесКоэф!E8</f>
        <v>1.111</v>
      </c>
      <c r="F8" s="264">
        <f t="shared" si="0"/>
        <v>0.22220000000000001</v>
      </c>
      <c r="G8" s="261" t="s">
        <v>110</v>
      </c>
      <c r="H8" s="264">
        <f>F8-УпрВесКоэф!$K$8</f>
        <v>0.22220000000000001</v>
      </c>
      <c r="J8" s="3"/>
    </row>
    <row r="9" spans="1:10" ht="75" x14ac:dyDescent="0.25">
      <c r="A9" s="399" t="s">
        <v>37</v>
      </c>
      <c r="B9" s="263" t="s">
        <v>38</v>
      </c>
      <c r="C9" s="18">
        <v>0.9</v>
      </c>
      <c r="D9" s="49">
        <v>0.26</v>
      </c>
      <c r="E9" s="75">
        <f>УпрВесКоэф!E9</f>
        <v>0.311</v>
      </c>
      <c r="F9" s="264">
        <f t="shared" si="0"/>
        <v>8.0860000000000001E-2</v>
      </c>
      <c r="G9" s="385" t="s">
        <v>110</v>
      </c>
      <c r="H9" s="402">
        <f>(F9+F10+F11+F12)-УпрВесКоэф!$K$10</f>
        <v>0.25185999999999997</v>
      </c>
      <c r="J9" s="3"/>
    </row>
    <row r="10" spans="1:10" ht="93.75" customHeight="1" x14ac:dyDescent="0.25">
      <c r="A10" s="393"/>
      <c r="B10" s="263" t="s">
        <v>17</v>
      </c>
      <c r="C10" s="18">
        <v>0.8</v>
      </c>
      <c r="D10" s="49">
        <v>0.18</v>
      </c>
      <c r="E10" s="75">
        <f>УпрВесКоэф!E10</f>
        <v>0.3</v>
      </c>
      <c r="F10" s="264">
        <f t="shared" si="0"/>
        <v>5.3999999999999999E-2</v>
      </c>
      <c r="G10" s="385"/>
      <c r="H10" s="402"/>
      <c r="J10" s="3"/>
    </row>
    <row r="11" spans="1:10" ht="90" x14ac:dyDescent="0.25">
      <c r="A11" s="393"/>
      <c r="B11" s="263" t="s">
        <v>18</v>
      </c>
      <c r="C11" s="18">
        <v>0.8</v>
      </c>
      <c r="D11" s="49">
        <v>0.18</v>
      </c>
      <c r="E11" s="75">
        <f>УпрВесКоэф!E11</f>
        <v>0.3</v>
      </c>
      <c r="F11" s="264">
        <f t="shared" si="0"/>
        <v>5.3999999999999999E-2</v>
      </c>
      <c r="G11" s="385"/>
      <c r="H11" s="402"/>
      <c r="J11" s="3"/>
    </row>
    <row r="12" spans="1:10" ht="60.75" thickBot="1" x14ac:dyDescent="0.3">
      <c r="A12" s="394"/>
      <c r="B12" s="263" t="s">
        <v>39</v>
      </c>
      <c r="C12" s="18">
        <v>0.8</v>
      </c>
      <c r="D12" s="49">
        <v>0.21</v>
      </c>
      <c r="E12" s="75">
        <f>УпрВесКоэф!E12</f>
        <v>0.3</v>
      </c>
      <c r="F12" s="264">
        <f t="shared" si="0"/>
        <v>6.3E-2</v>
      </c>
      <c r="G12" s="385"/>
      <c r="H12" s="402"/>
      <c r="J12" s="3"/>
    </row>
    <row r="13" spans="1:10" ht="90" x14ac:dyDescent="0.25">
      <c r="A13" s="392" t="s">
        <v>4</v>
      </c>
      <c r="B13" s="263" t="s">
        <v>19</v>
      </c>
      <c r="C13" s="18">
        <v>0.5</v>
      </c>
      <c r="D13" s="217">
        <v>1</v>
      </c>
      <c r="E13" s="75">
        <f>УпрВесКоэф!E13</f>
        <v>0.26</v>
      </c>
      <c r="F13" s="264">
        <f t="shared" si="0"/>
        <v>0.26</v>
      </c>
      <c r="G13" s="385" t="s">
        <v>110</v>
      </c>
      <c r="H13" s="402">
        <f>(F13+F14+F15+F16+F17+F18+F19+F20+F21+F22+F23)-УпрВесКоэф!$K$17</f>
        <v>1.1035000000000001</v>
      </c>
      <c r="J13" s="3"/>
    </row>
    <row r="14" spans="1:10" ht="90" x14ac:dyDescent="0.25">
      <c r="A14" s="393"/>
      <c r="B14" s="263" t="s">
        <v>20</v>
      </c>
      <c r="C14" s="18">
        <v>0.8</v>
      </c>
      <c r="D14" s="217">
        <v>1</v>
      </c>
      <c r="E14" s="75">
        <f>УпрВесКоэф!E14</f>
        <v>0.2</v>
      </c>
      <c r="F14" s="264">
        <f t="shared" si="0"/>
        <v>0.2</v>
      </c>
      <c r="G14" s="385"/>
      <c r="H14" s="402"/>
      <c r="J14" s="3"/>
    </row>
    <row r="15" spans="1:10" ht="45" x14ac:dyDescent="0.25">
      <c r="A15" s="393"/>
      <c r="B15" s="263" t="s">
        <v>21</v>
      </c>
      <c r="C15" s="20" t="s">
        <v>15</v>
      </c>
      <c r="D15" s="216">
        <v>1</v>
      </c>
      <c r="E15" s="75">
        <f>УпрВесКоэф!E15</f>
        <v>0.05</v>
      </c>
      <c r="F15" s="264">
        <f t="shared" si="0"/>
        <v>0.05</v>
      </c>
      <c r="G15" s="385"/>
      <c r="H15" s="402"/>
      <c r="J15" s="3"/>
    </row>
    <row r="16" spans="1:10" ht="75" x14ac:dyDescent="0.25">
      <c r="A16" s="393"/>
      <c r="B16" s="263" t="s">
        <v>22</v>
      </c>
      <c r="C16" s="20" t="s">
        <v>15</v>
      </c>
      <c r="D16" s="216">
        <v>1</v>
      </c>
      <c r="E16" s="75">
        <f>УпрВесКоэф!E16</f>
        <v>0.05</v>
      </c>
      <c r="F16" s="264">
        <f t="shared" si="0"/>
        <v>0.05</v>
      </c>
      <c r="G16" s="385"/>
      <c r="H16" s="402"/>
      <c r="J16" s="3"/>
    </row>
    <row r="17" spans="1:10" ht="135" x14ac:dyDescent="0.25">
      <c r="A17" s="393"/>
      <c r="B17" s="263" t="s">
        <v>35</v>
      </c>
      <c r="C17" s="18">
        <v>0.5</v>
      </c>
      <c r="D17" s="217">
        <v>0.7</v>
      </c>
      <c r="E17" s="75">
        <f>УпрВесКоэф!E17</f>
        <v>0.2</v>
      </c>
      <c r="F17" s="264">
        <f t="shared" si="0"/>
        <v>0.13999999999999999</v>
      </c>
      <c r="G17" s="385"/>
      <c r="H17" s="402"/>
      <c r="J17" s="3"/>
    </row>
    <row r="18" spans="1:10" ht="90" x14ac:dyDescent="0.25">
      <c r="A18" s="393"/>
      <c r="B18" s="263" t="s">
        <v>23</v>
      </c>
      <c r="C18" s="18">
        <v>0.7</v>
      </c>
      <c r="D18" s="217">
        <v>0.5</v>
      </c>
      <c r="E18" s="75">
        <f>УпрВесКоэф!E18</f>
        <v>0.2</v>
      </c>
      <c r="F18" s="264">
        <f t="shared" si="0"/>
        <v>0.1</v>
      </c>
      <c r="G18" s="385"/>
      <c r="H18" s="402"/>
      <c r="J18" s="3"/>
    </row>
    <row r="19" spans="1:10" ht="60" x14ac:dyDescent="0.25">
      <c r="A19" s="393"/>
      <c r="B19" s="263" t="s">
        <v>24</v>
      </c>
      <c r="C19" s="18">
        <v>1</v>
      </c>
      <c r="D19" s="217">
        <v>0.85</v>
      </c>
      <c r="E19" s="75">
        <f>УпрВесКоэф!E19</f>
        <v>0.15</v>
      </c>
      <c r="F19" s="264">
        <f t="shared" si="0"/>
        <v>0.1275</v>
      </c>
      <c r="G19" s="385"/>
      <c r="H19" s="402"/>
      <c r="J19" s="3"/>
    </row>
    <row r="20" spans="1:10" ht="60" x14ac:dyDescent="0.25">
      <c r="A20" s="393"/>
      <c r="B20" s="263" t="s">
        <v>25</v>
      </c>
      <c r="C20" s="18">
        <v>0.25</v>
      </c>
      <c r="D20" s="217">
        <v>0</v>
      </c>
      <c r="E20" s="75">
        <f>УпрВесКоэф!E20</f>
        <v>0.2</v>
      </c>
      <c r="F20" s="264">
        <f t="shared" si="0"/>
        <v>0</v>
      </c>
      <c r="G20" s="385"/>
      <c r="H20" s="402"/>
      <c r="J20" s="3"/>
    </row>
    <row r="21" spans="1:10" ht="45" x14ac:dyDescent="0.25">
      <c r="A21" s="393"/>
      <c r="B21" s="263" t="s">
        <v>26</v>
      </c>
      <c r="C21" s="18">
        <v>0.35</v>
      </c>
      <c r="D21" s="217">
        <v>0.38</v>
      </c>
      <c r="E21" s="75">
        <f>УпрВесКоэф!E21</f>
        <v>0.2</v>
      </c>
      <c r="F21" s="264">
        <f t="shared" si="0"/>
        <v>7.6000000000000012E-2</v>
      </c>
      <c r="G21" s="385"/>
      <c r="H21" s="402"/>
      <c r="J21" s="3"/>
    </row>
    <row r="22" spans="1:10" ht="60" x14ac:dyDescent="0.25">
      <c r="A22" s="393"/>
      <c r="B22" s="263" t="s">
        <v>27</v>
      </c>
      <c r="C22" s="20" t="s">
        <v>15</v>
      </c>
      <c r="D22" s="216">
        <v>1</v>
      </c>
      <c r="E22" s="75">
        <f>УпрВесКоэф!E22</f>
        <v>0.05</v>
      </c>
      <c r="F22" s="264">
        <f t="shared" si="0"/>
        <v>0.05</v>
      </c>
      <c r="G22" s="385"/>
      <c r="H22" s="402"/>
      <c r="J22" s="3"/>
    </row>
    <row r="23" spans="1:10" ht="60.75" thickBot="1" x14ac:dyDescent="0.3">
      <c r="A23" s="400"/>
      <c r="B23" s="263" t="s">
        <v>28</v>
      </c>
      <c r="C23" s="20" t="s">
        <v>15</v>
      </c>
      <c r="D23" s="216">
        <v>1</v>
      </c>
      <c r="E23" s="75">
        <f>УпрВесКоэф!E23</f>
        <v>0.05</v>
      </c>
      <c r="F23" s="26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63" t="s">
        <v>29</v>
      </c>
      <c r="C24" s="18">
        <v>0.15</v>
      </c>
      <c r="D24" s="217">
        <v>0</v>
      </c>
      <c r="E24" s="75">
        <f>УпрВесКоэф!E24</f>
        <v>1.83</v>
      </c>
      <c r="F24" s="264">
        <f t="shared" si="0"/>
        <v>0</v>
      </c>
      <c r="G24" s="385" t="s">
        <v>2</v>
      </c>
      <c r="H24" s="402">
        <f>(F24+F25+F26+F27)-УпрВесКоэф!$K$25</f>
        <v>2</v>
      </c>
      <c r="J24" s="3"/>
    </row>
    <row r="25" spans="1:10" ht="75" x14ac:dyDescent="0.25">
      <c r="A25" s="405"/>
      <c r="B25" s="263" t="s">
        <v>30</v>
      </c>
      <c r="C25" s="18">
        <v>0.15</v>
      </c>
      <c r="D25" s="217">
        <v>1</v>
      </c>
      <c r="E25" s="75">
        <f>УпрВесКоэф!E25</f>
        <v>1.5</v>
      </c>
      <c r="F25" s="264">
        <f t="shared" si="0"/>
        <v>1.5</v>
      </c>
      <c r="G25" s="385"/>
      <c r="H25" s="402"/>
      <c r="J25" s="3"/>
    </row>
    <row r="26" spans="1:10" ht="36" customHeight="1" x14ac:dyDescent="0.25">
      <c r="A26" s="405"/>
      <c r="B26" s="263" t="s">
        <v>40</v>
      </c>
      <c r="C26" s="20" t="s">
        <v>15</v>
      </c>
      <c r="D26" s="216">
        <v>1</v>
      </c>
      <c r="E26" s="75">
        <f>УпрВесКоэф!E26</f>
        <v>0.25</v>
      </c>
      <c r="F26" s="264">
        <f t="shared" si="0"/>
        <v>0.25</v>
      </c>
      <c r="G26" s="385"/>
      <c r="H26" s="402"/>
      <c r="J26" s="3"/>
    </row>
    <row r="27" spans="1:10" ht="45.75" thickBot="1" x14ac:dyDescent="0.3">
      <c r="A27" s="406"/>
      <c r="B27" s="263" t="s">
        <v>41</v>
      </c>
      <c r="C27" s="20" t="s">
        <v>15</v>
      </c>
      <c r="D27" s="216">
        <v>1</v>
      </c>
      <c r="E27" s="75">
        <f>УпрВесКоэф!E27</f>
        <v>0.25</v>
      </c>
      <c r="F27" s="26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63" t="s">
        <v>6</v>
      </c>
      <c r="C28" s="18">
        <v>0.7</v>
      </c>
      <c r="D28" s="49">
        <v>0.6</v>
      </c>
      <c r="E28" s="75">
        <f>УпрВесКоэф!E28</f>
        <v>1.4279999999999999</v>
      </c>
      <c r="F28" s="264">
        <f t="shared" si="0"/>
        <v>0.8567999999999999</v>
      </c>
      <c r="G28" s="261" t="s">
        <v>110</v>
      </c>
      <c r="H28" s="264">
        <f>F28-УпрВесКоэф!$K$28</f>
        <v>0.8567999999999999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5.7403599999999999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4" zoomScale="90" zoomScaleNormal="9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79" t="s">
        <v>42</v>
      </c>
      <c r="D3" s="279" t="s">
        <v>109</v>
      </c>
      <c r="E3" s="279" t="s">
        <v>9</v>
      </c>
      <c r="F3" s="279" t="s">
        <v>8</v>
      </c>
      <c r="G3" s="279" t="s">
        <v>10</v>
      </c>
      <c r="H3" s="279" t="s">
        <v>13</v>
      </c>
      <c r="J3" s="3"/>
    </row>
    <row r="4" spans="1:10" ht="30" x14ac:dyDescent="0.25">
      <c r="A4" s="392" t="s">
        <v>3</v>
      </c>
      <c r="B4" s="282" t="s">
        <v>36</v>
      </c>
      <c r="C4" s="6">
        <v>0.7</v>
      </c>
      <c r="D4" s="216">
        <v>0</v>
      </c>
      <c r="E4" s="75">
        <f>УпрВесКоэф!E4</f>
        <v>1.429</v>
      </c>
      <c r="F4" s="281">
        <f>D4*E4</f>
        <v>0</v>
      </c>
      <c r="G4" s="385" t="s">
        <v>118</v>
      </c>
      <c r="H4" s="281">
        <f>F4-УпрВесКоэф!$K$4</f>
        <v>0</v>
      </c>
      <c r="J4" s="3"/>
    </row>
    <row r="5" spans="1:10" ht="30" x14ac:dyDescent="0.25">
      <c r="A5" s="393"/>
      <c r="B5" s="282" t="s">
        <v>11</v>
      </c>
      <c r="C5" s="6">
        <v>0.7</v>
      </c>
      <c r="D5" s="217">
        <v>0.86</v>
      </c>
      <c r="E5" s="75">
        <f>УпрВесКоэф!E5</f>
        <v>1</v>
      </c>
      <c r="F5" s="281">
        <f t="shared" ref="F5:F28" si="0">D5*E5</f>
        <v>0.86</v>
      </c>
      <c r="G5" s="385"/>
      <c r="H5" s="402">
        <f>(F5+F6+F7)-УпрВесКоэф!$K$6</f>
        <v>1.0920000000000001</v>
      </c>
      <c r="J5" s="3"/>
    </row>
    <row r="6" spans="1:10" ht="35.25" customHeight="1" x14ac:dyDescent="0.25">
      <c r="A6" s="393"/>
      <c r="B6" s="282" t="s">
        <v>12</v>
      </c>
      <c r="C6" s="6">
        <v>0.3</v>
      </c>
      <c r="D6" s="217">
        <v>0.26</v>
      </c>
      <c r="E6" s="75">
        <f>УпрВесКоэф!E6</f>
        <v>0.8</v>
      </c>
      <c r="F6" s="281">
        <f t="shared" si="0"/>
        <v>0.20800000000000002</v>
      </c>
      <c r="G6" s="385"/>
      <c r="H6" s="402"/>
      <c r="J6" s="3"/>
    </row>
    <row r="7" spans="1:10" ht="30.75" thickBot="1" x14ac:dyDescent="0.3">
      <c r="A7" s="394"/>
      <c r="B7" s="282" t="s">
        <v>16</v>
      </c>
      <c r="C7" s="6">
        <v>0.1</v>
      </c>
      <c r="D7" s="217">
        <v>0.04</v>
      </c>
      <c r="E7" s="75">
        <f>УпрВесКоэф!E7</f>
        <v>0.6</v>
      </c>
      <c r="F7" s="281">
        <f t="shared" si="0"/>
        <v>2.4E-2</v>
      </c>
      <c r="G7" s="385"/>
      <c r="H7" s="402"/>
      <c r="J7" s="3"/>
    </row>
    <row r="8" spans="1:10" ht="124.5" customHeight="1" thickBot="1" x14ac:dyDescent="0.3">
      <c r="A8" s="249" t="s">
        <v>7</v>
      </c>
      <c r="B8" s="282" t="s">
        <v>34</v>
      </c>
      <c r="C8" s="18">
        <v>0.9</v>
      </c>
      <c r="D8" s="49">
        <v>0.3</v>
      </c>
      <c r="E8" s="75">
        <f>УпрВесКоэф!E8</f>
        <v>1.111</v>
      </c>
      <c r="F8" s="281">
        <f t="shared" si="0"/>
        <v>0.33329999999999999</v>
      </c>
      <c r="G8" s="280" t="s">
        <v>110</v>
      </c>
      <c r="H8" s="281">
        <f>F8-УпрВесКоэф!$K$8</f>
        <v>0.33329999999999999</v>
      </c>
      <c r="J8" s="3"/>
    </row>
    <row r="9" spans="1:10" ht="75" x14ac:dyDescent="0.25">
      <c r="A9" s="399" t="s">
        <v>37</v>
      </c>
      <c r="B9" s="282" t="s">
        <v>38</v>
      </c>
      <c r="C9" s="18">
        <v>0.9</v>
      </c>
      <c r="D9" s="49">
        <v>0.3</v>
      </c>
      <c r="E9" s="75">
        <f>УпрВесКоэф!E9</f>
        <v>0.311</v>
      </c>
      <c r="F9" s="281">
        <f t="shared" si="0"/>
        <v>9.3299999999999994E-2</v>
      </c>
      <c r="G9" s="385" t="s">
        <v>110</v>
      </c>
      <c r="H9" s="402">
        <f>(F9+F10+F11+F12)-УпрВесКоэф!$K$10</f>
        <v>0.36329999999999996</v>
      </c>
      <c r="J9" s="3"/>
    </row>
    <row r="10" spans="1:10" ht="93.75" customHeight="1" x14ac:dyDescent="0.25">
      <c r="A10" s="393"/>
      <c r="B10" s="282" t="s">
        <v>17</v>
      </c>
      <c r="C10" s="18">
        <v>0.8</v>
      </c>
      <c r="D10" s="49">
        <v>0.3</v>
      </c>
      <c r="E10" s="75">
        <f>УпрВесКоэф!E10</f>
        <v>0.3</v>
      </c>
      <c r="F10" s="281">
        <f t="shared" si="0"/>
        <v>0.09</v>
      </c>
      <c r="G10" s="385"/>
      <c r="H10" s="402"/>
      <c r="J10" s="3"/>
    </row>
    <row r="11" spans="1:10" ht="90" x14ac:dyDescent="0.25">
      <c r="A11" s="393"/>
      <c r="B11" s="282" t="s">
        <v>18</v>
      </c>
      <c r="C11" s="18">
        <v>0.8</v>
      </c>
      <c r="D11" s="49">
        <v>0.3</v>
      </c>
      <c r="E11" s="75">
        <f>УпрВесКоэф!E11</f>
        <v>0.3</v>
      </c>
      <c r="F11" s="281">
        <f t="shared" si="0"/>
        <v>0.09</v>
      </c>
      <c r="G11" s="385"/>
      <c r="H11" s="402"/>
      <c r="J11" s="3"/>
    </row>
    <row r="12" spans="1:10" ht="60.75" thickBot="1" x14ac:dyDescent="0.3">
      <c r="A12" s="394"/>
      <c r="B12" s="282" t="s">
        <v>39</v>
      </c>
      <c r="C12" s="18">
        <v>0.8</v>
      </c>
      <c r="D12" s="49">
        <v>0.3</v>
      </c>
      <c r="E12" s="75">
        <f>УпрВесКоэф!E12</f>
        <v>0.3</v>
      </c>
      <c r="F12" s="281">
        <f t="shared" si="0"/>
        <v>0.09</v>
      </c>
      <c r="G12" s="385"/>
      <c r="H12" s="402"/>
      <c r="J12" s="3"/>
    </row>
    <row r="13" spans="1:10" ht="90" x14ac:dyDescent="0.25">
      <c r="A13" s="392" t="s">
        <v>4</v>
      </c>
      <c r="B13" s="282" t="s">
        <v>19</v>
      </c>
      <c r="C13" s="18">
        <v>0.5</v>
      </c>
      <c r="D13" s="217">
        <v>0.95</v>
      </c>
      <c r="E13" s="75">
        <f>УпрВесКоэф!E13</f>
        <v>0.26</v>
      </c>
      <c r="F13" s="281">
        <f t="shared" si="0"/>
        <v>0.247</v>
      </c>
      <c r="G13" s="385" t="s">
        <v>110</v>
      </c>
      <c r="H13" s="402">
        <f>(F13+F14+F15+F16+F17+F18+F19+F20+F21+F22+F23)-УпрВесКоэф!$K$17</f>
        <v>0.88700000000000012</v>
      </c>
      <c r="J13" s="3"/>
    </row>
    <row r="14" spans="1:10" ht="90" x14ac:dyDescent="0.25">
      <c r="A14" s="393"/>
      <c r="B14" s="282" t="s">
        <v>20</v>
      </c>
      <c r="C14" s="18">
        <v>0.8</v>
      </c>
      <c r="D14" s="217">
        <v>1</v>
      </c>
      <c r="E14" s="75">
        <f>УпрВесКоэф!E14</f>
        <v>0.2</v>
      </c>
      <c r="F14" s="281">
        <f t="shared" si="0"/>
        <v>0.2</v>
      </c>
      <c r="G14" s="385"/>
      <c r="H14" s="402"/>
      <c r="J14" s="3"/>
    </row>
    <row r="15" spans="1:10" ht="45" x14ac:dyDescent="0.25">
      <c r="A15" s="393"/>
      <c r="B15" s="282" t="s">
        <v>21</v>
      </c>
      <c r="C15" s="20" t="s">
        <v>15</v>
      </c>
      <c r="D15" s="216">
        <v>1</v>
      </c>
      <c r="E15" s="75">
        <f>УпрВесКоэф!E15</f>
        <v>0.05</v>
      </c>
      <c r="F15" s="281">
        <f t="shared" si="0"/>
        <v>0.05</v>
      </c>
      <c r="G15" s="385"/>
      <c r="H15" s="402"/>
      <c r="J15" s="3"/>
    </row>
    <row r="16" spans="1:10" ht="75" x14ac:dyDescent="0.25">
      <c r="A16" s="393"/>
      <c r="B16" s="282" t="s">
        <v>22</v>
      </c>
      <c r="C16" s="20" t="s">
        <v>15</v>
      </c>
      <c r="D16" s="216">
        <v>1</v>
      </c>
      <c r="E16" s="75">
        <f>УпрВесКоэф!E16</f>
        <v>0.05</v>
      </c>
      <c r="F16" s="281">
        <f t="shared" si="0"/>
        <v>0.05</v>
      </c>
      <c r="G16" s="385"/>
      <c r="H16" s="402"/>
      <c r="J16" s="3"/>
    </row>
    <row r="17" spans="1:10" ht="135" x14ac:dyDescent="0.25">
      <c r="A17" s="393"/>
      <c r="B17" s="282" t="s">
        <v>35</v>
      </c>
      <c r="C17" s="18">
        <v>0.5</v>
      </c>
      <c r="D17" s="217">
        <v>0.5</v>
      </c>
      <c r="E17" s="75">
        <f>УпрВесКоэф!E17</f>
        <v>0.2</v>
      </c>
      <c r="F17" s="281">
        <f t="shared" si="0"/>
        <v>0.1</v>
      </c>
      <c r="G17" s="385"/>
      <c r="H17" s="402"/>
      <c r="J17" s="3"/>
    </row>
    <row r="18" spans="1:10" ht="90" x14ac:dyDescent="0.25">
      <c r="A18" s="393"/>
      <c r="B18" s="282" t="s">
        <v>23</v>
      </c>
      <c r="C18" s="18">
        <v>0.7</v>
      </c>
      <c r="D18" s="217">
        <v>0.5</v>
      </c>
      <c r="E18" s="75">
        <f>УпрВесКоэф!E18</f>
        <v>0.2</v>
      </c>
      <c r="F18" s="281">
        <f t="shared" si="0"/>
        <v>0.1</v>
      </c>
      <c r="G18" s="385"/>
      <c r="H18" s="402"/>
      <c r="J18" s="3"/>
    </row>
    <row r="19" spans="1:10" ht="60" x14ac:dyDescent="0.25">
      <c r="A19" s="393"/>
      <c r="B19" s="282" t="s">
        <v>24</v>
      </c>
      <c r="C19" s="18">
        <v>1</v>
      </c>
      <c r="D19" s="217">
        <v>0</v>
      </c>
      <c r="E19" s="75">
        <f>УпрВесКоэф!E19</f>
        <v>0.15</v>
      </c>
      <c r="F19" s="281">
        <f t="shared" si="0"/>
        <v>0</v>
      </c>
      <c r="G19" s="385"/>
      <c r="H19" s="402"/>
      <c r="J19" s="3"/>
    </row>
    <row r="20" spans="1:10" ht="60" x14ac:dyDescent="0.25">
      <c r="A20" s="393"/>
      <c r="B20" s="282" t="s">
        <v>25</v>
      </c>
      <c r="C20" s="18">
        <v>0.25</v>
      </c>
      <c r="D20" s="217">
        <v>0</v>
      </c>
      <c r="E20" s="75">
        <f>УпрВесКоэф!E20</f>
        <v>0.2</v>
      </c>
      <c r="F20" s="281">
        <f t="shared" si="0"/>
        <v>0</v>
      </c>
      <c r="G20" s="385"/>
      <c r="H20" s="402"/>
      <c r="J20" s="3"/>
    </row>
    <row r="21" spans="1:10" ht="45" x14ac:dyDescent="0.25">
      <c r="A21" s="393"/>
      <c r="B21" s="282" t="s">
        <v>26</v>
      </c>
      <c r="C21" s="18">
        <v>0.35</v>
      </c>
      <c r="D21" s="217">
        <v>0.2</v>
      </c>
      <c r="E21" s="75">
        <f>УпрВесКоэф!E21</f>
        <v>0.2</v>
      </c>
      <c r="F21" s="281">
        <f t="shared" si="0"/>
        <v>4.0000000000000008E-2</v>
      </c>
      <c r="G21" s="385"/>
      <c r="H21" s="402"/>
      <c r="J21" s="3"/>
    </row>
    <row r="22" spans="1:10" ht="60" x14ac:dyDescent="0.25">
      <c r="A22" s="393"/>
      <c r="B22" s="282" t="s">
        <v>27</v>
      </c>
      <c r="C22" s="20" t="s">
        <v>15</v>
      </c>
      <c r="D22" s="216">
        <v>1</v>
      </c>
      <c r="E22" s="75">
        <f>УпрВесКоэф!E22</f>
        <v>0.05</v>
      </c>
      <c r="F22" s="281">
        <f t="shared" si="0"/>
        <v>0.05</v>
      </c>
      <c r="G22" s="385"/>
      <c r="H22" s="402"/>
      <c r="J22" s="3"/>
    </row>
    <row r="23" spans="1:10" ht="60.75" thickBot="1" x14ac:dyDescent="0.3">
      <c r="A23" s="400"/>
      <c r="B23" s="282" t="s">
        <v>28</v>
      </c>
      <c r="C23" s="20" t="s">
        <v>15</v>
      </c>
      <c r="D23" s="216">
        <v>1</v>
      </c>
      <c r="E23" s="75">
        <f>УпрВесКоэф!E23</f>
        <v>0.05</v>
      </c>
      <c r="F23" s="281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82" t="s">
        <v>29</v>
      </c>
      <c r="C24" s="18">
        <v>0.15</v>
      </c>
      <c r="D24" s="217">
        <v>0</v>
      </c>
      <c r="E24" s="75">
        <f>УпрВесКоэф!E24</f>
        <v>1.83</v>
      </c>
      <c r="F24" s="281">
        <f t="shared" si="0"/>
        <v>0</v>
      </c>
      <c r="G24" s="385" t="s">
        <v>2</v>
      </c>
      <c r="H24" s="402">
        <f>(F24+F25+F26+F27)-УпрВесКоэф!$K$25</f>
        <v>1.9249999999999998</v>
      </c>
      <c r="J24" s="3"/>
    </row>
    <row r="25" spans="1:10" ht="75" x14ac:dyDescent="0.25">
      <c r="A25" s="405"/>
      <c r="B25" s="282" t="s">
        <v>30</v>
      </c>
      <c r="C25" s="18">
        <v>0.15</v>
      </c>
      <c r="D25" s="217">
        <v>0.95</v>
      </c>
      <c r="E25" s="75">
        <f>УпрВесКоэф!E25</f>
        <v>1.5</v>
      </c>
      <c r="F25" s="281">
        <f t="shared" si="0"/>
        <v>1.4249999999999998</v>
      </c>
      <c r="G25" s="385"/>
      <c r="H25" s="402"/>
      <c r="J25" s="3"/>
    </row>
    <row r="26" spans="1:10" ht="36" customHeight="1" x14ac:dyDescent="0.25">
      <c r="A26" s="405"/>
      <c r="B26" s="282" t="s">
        <v>40</v>
      </c>
      <c r="C26" s="20" t="s">
        <v>15</v>
      </c>
      <c r="D26" s="216">
        <v>1</v>
      </c>
      <c r="E26" s="75">
        <f>УпрВесКоэф!E26</f>
        <v>0.25</v>
      </c>
      <c r="F26" s="281">
        <f t="shared" si="0"/>
        <v>0.25</v>
      </c>
      <c r="G26" s="385"/>
      <c r="H26" s="402"/>
      <c r="J26" s="3"/>
    </row>
    <row r="27" spans="1:10" ht="45.75" thickBot="1" x14ac:dyDescent="0.3">
      <c r="A27" s="406"/>
      <c r="B27" s="282" t="s">
        <v>41</v>
      </c>
      <c r="C27" s="20" t="s">
        <v>15</v>
      </c>
      <c r="D27" s="216">
        <v>1</v>
      </c>
      <c r="E27" s="75">
        <f>УпрВесКоэф!E27</f>
        <v>0.25</v>
      </c>
      <c r="F27" s="281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82" t="s">
        <v>6</v>
      </c>
      <c r="C28" s="18">
        <v>0.7</v>
      </c>
      <c r="D28" s="49">
        <v>1</v>
      </c>
      <c r="E28" s="75">
        <f>УпрВесКоэф!E28</f>
        <v>1.4279999999999999</v>
      </c>
      <c r="F28" s="281">
        <f t="shared" si="0"/>
        <v>1.4279999999999999</v>
      </c>
      <c r="G28" s="280" t="s">
        <v>110</v>
      </c>
      <c r="H28" s="281">
        <f>F28-УпрВесКоэф!$K$28</f>
        <v>1.4279999999999999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6.0286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H8" sqref="H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62" t="s">
        <v>42</v>
      </c>
      <c r="D3" s="262" t="s">
        <v>109</v>
      </c>
      <c r="E3" s="262" t="s">
        <v>9</v>
      </c>
      <c r="F3" s="262" t="s">
        <v>8</v>
      </c>
      <c r="G3" s="262" t="s">
        <v>10</v>
      </c>
      <c r="H3" s="262" t="s">
        <v>13</v>
      </c>
      <c r="J3" s="3"/>
    </row>
    <row r="4" spans="1:10" ht="30" x14ac:dyDescent="0.25">
      <c r="A4" s="392" t="s">
        <v>3</v>
      </c>
      <c r="B4" s="263" t="s">
        <v>36</v>
      </c>
      <c r="C4" s="6">
        <v>0.7</v>
      </c>
      <c r="D4" s="217">
        <v>0.03</v>
      </c>
      <c r="E4" s="75">
        <f>УпрВесКоэф!E4</f>
        <v>1.429</v>
      </c>
      <c r="F4" s="264">
        <f>D4*E4</f>
        <v>4.2869999999999998E-2</v>
      </c>
      <c r="G4" s="385" t="s">
        <v>118</v>
      </c>
      <c r="H4" s="264">
        <f>F4-УпрВесКоэф!$K$4</f>
        <v>4.2869999999999998E-2</v>
      </c>
      <c r="J4" s="3"/>
    </row>
    <row r="5" spans="1:10" ht="30" x14ac:dyDescent="0.25">
      <c r="A5" s="393"/>
      <c r="B5" s="263" t="s">
        <v>11</v>
      </c>
      <c r="C5" s="6">
        <v>0.7</v>
      </c>
      <c r="D5" s="217">
        <v>0.89</v>
      </c>
      <c r="E5" s="75">
        <f>УпрВесКоэф!E5</f>
        <v>1</v>
      </c>
      <c r="F5" s="264">
        <f t="shared" ref="F5:F28" si="0">D5*E5</f>
        <v>0.89</v>
      </c>
      <c r="G5" s="385"/>
      <c r="H5" s="402">
        <f>(F5+F6+F7)-УпрВесКоэф!$K$6</f>
        <v>1.048</v>
      </c>
      <c r="J5" s="3"/>
    </row>
    <row r="6" spans="1:10" ht="35.25" customHeight="1" x14ac:dyDescent="0.25">
      <c r="A6" s="393"/>
      <c r="B6" s="263" t="s">
        <v>12</v>
      </c>
      <c r="C6" s="6">
        <v>0.3</v>
      </c>
      <c r="D6" s="217">
        <v>7.0000000000000007E-2</v>
      </c>
      <c r="E6" s="75">
        <f>УпрВесКоэф!E6</f>
        <v>0.8</v>
      </c>
      <c r="F6" s="264">
        <f t="shared" si="0"/>
        <v>5.6000000000000008E-2</v>
      </c>
      <c r="G6" s="385"/>
      <c r="H6" s="402"/>
      <c r="J6" s="3"/>
    </row>
    <row r="7" spans="1:10" ht="30.75" thickBot="1" x14ac:dyDescent="0.3">
      <c r="A7" s="394"/>
      <c r="B7" s="263" t="s">
        <v>16</v>
      </c>
      <c r="C7" s="6">
        <v>0.1</v>
      </c>
      <c r="D7" s="217">
        <v>0.17</v>
      </c>
      <c r="E7" s="75">
        <f>УпрВесКоэф!E7</f>
        <v>0.6</v>
      </c>
      <c r="F7" s="264">
        <f t="shared" si="0"/>
        <v>0.10200000000000001</v>
      </c>
      <c r="G7" s="385"/>
      <c r="H7" s="402"/>
      <c r="J7" s="3"/>
    </row>
    <row r="8" spans="1:10" ht="124.5" customHeight="1" thickBot="1" x14ac:dyDescent="0.3">
      <c r="A8" s="249" t="s">
        <v>7</v>
      </c>
      <c r="B8" s="263" t="s">
        <v>34</v>
      </c>
      <c r="C8" s="18">
        <v>0.9</v>
      </c>
      <c r="D8" s="49">
        <v>0.95</v>
      </c>
      <c r="E8" s="75">
        <f>УпрВесКоэф!E8</f>
        <v>1.111</v>
      </c>
      <c r="F8" s="264">
        <f t="shared" si="0"/>
        <v>1.05545</v>
      </c>
      <c r="G8" s="261" t="s">
        <v>2</v>
      </c>
      <c r="H8" s="264">
        <f>F8-УпрВесКоэф!$K$8</f>
        <v>1.05545</v>
      </c>
      <c r="J8" s="3"/>
    </row>
    <row r="9" spans="1:10" ht="75" x14ac:dyDescent="0.25">
      <c r="A9" s="399" t="s">
        <v>37</v>
      </c>
      <c r="B9" s="263" t="s">
        <v>38</v>
      </c>
      <c r="C9" s="18">
        <v>0.9</v>
      </c>
      <c r="D9" s="49">
        <v>1</v>
      </c>
      <c r="E9" s="75">
        <f>УпрВесКоэф!E9</f>
        <v>0.311</v>
      </c>
      <c r="F9" s="264">
        <f t="shared" si="0"/>
        <v>0.311</v>
      </c>
      <c r="G9" s="385" t="s">
        <v>2</v>
      </c>
      <c r="H9" s="402">
        <f>(F9+F10+F11+F12)-УпрВесКоэф!$K$10</f>
        <v>1.1599999999999999</v>
      </c>
      <c r="J9" s="3"/>
    </row>
    <row r="10" spans="1:10" ht="93.75" customHeight="1" x14ac:dyDescent="0.25">
      <c r="A10" s="393"/>
      <c r="B10" s="263" t="s">
        <v>17</v>
      </c>
      <c r="C10" s="18">
        <v>0.8</v>
      </c>
      <c r="D10" s="49">
        <v>1</v>
      </c>
      <c r="E10" s="75">
        <f>УпрВесКоэф!E10</f>
        <v>0.3</v>
      </c>
      <c r="F10" s="264">
        <f t="shared" si="0"/>
        <v>0.3</v>
      </c>
      <c r="G10" s="385"/>
      <c r="H10" s="402"/>
      <c r="J10" s="3"/>
    </row>
    <row r="11" spans="1:10" ht="90" x14ac:dyDescent="0.25">
      <c r="A11" s="393"/>
      <c r="B11" s="263" t="s">
        <v>18</v>
      </c>
      <c r="C11" s="18">
        <v>0.8</v>
      </c>
      <c r="D11" s="49">
        <v>0.87</v>
      </c>
      <c r="E11" s="75">
        <f>УпрВесКоэф!E11</f>
        <v>0.3</v>
      </c>
      <c r="F11" s="264">
        <f t="shared" si="0"/>
        <v>0.26100000000000001</v>
      </c>
      <c r="G11" s="385"/>
      <c r="H11" s="402"/>
      <c r="J11" s="3"/>
    </row>
    <row r="12" spans="1:10" ht="60.75" thickBot="1" x14ac:dyDescent="0.3">
      <c r="A12" s="394"/>
      <c r="B12" s="263" t="s">
        <v>39</v>
      </c>
      <c r="C12" s="18">
        <v>0.8</v>
      </c>
      <c r="D12" s="49">
        <v>0.96</v>
      </c>
      <c r="E12" s="75">
        <f>УпрВесКоэф!E12</f>
        <v>0.3</v>
      </c>
      <c r="F12" s="264">
        <f t="shared" si="0"/>
        <v>0.28799999999999998</v>
      </c>
      <c r="G12" s="385"/>
      <c r="H12" s="402"/>
      <c r="J12" s="3"/>
    </row>
    <row r="13" spans="1:10" ht="90" x14ac:dyDescent="0.25">
      <c r="A13" s="392" t="s">
        <v>4</v>
      </c>
      <c r="B13" s="263" t="s">
        <v>19</v>
      </c>
      <c r="C13" s="18">
        <v>0.5</v>
      </c>
      <c r="D13" s="217">
        <v>1</v>
      </c>
      <c r="E13" s="75">
        <f>УпрВесКоэф!E13</f>
        <v>0.26</v>
      </c>
      <c r="F13" s="264">
        <f t="shared" si="0"/>
        <v>0.26</v>
      </c>
      <c r="G13" s="385" t="s">
        <v>2</v>
      </c>
      <c r="H13" s="402">
        <f>(F13+F14+F15+F16+F17+F18+F19+F20+F21+F22+F23)-УпрВесКоэф!$K$17</f>
        <v>1.1650000000000003</v>
      </c>
      <c r="J13" s="3"/>
    </row>
    <row r="14" spans="1:10" ht="90" x14ac:dyDescent="0.25">
      <c r="A14" s="393"/>
      <c r="B14" s="263" t="s">
        <v>20</v>
      </c>
      <c r="C14" s="18">
        <v>0.8</v>
      </c>
      <c r="D14" s="217">
        <v>1</v>
      </c>
      <c r="E14" s="75">
        <f>УпрВесКоэф!E14</f>
        <v>0.2</v>
      </c>
      <c r="F14" s="264">
        <f t="shared" si="0"/>
        <v>0.2</v>
      </c>
      <c r="G14" s="385"/>
      <c r="H14" s="402"/>
      <c r="J14" s="3"/>
    </row>
    <row r="15" spans="1:10" ht="45" x14ac:dyDescent="0.25">
      <c r="A15" s="393"/>
      <c r="B15" s="263" t="s">
        <v>21</v>
      </c>
      <c r="C15" s="20" t="s">
        <v>15</v>
      </c>
      <c r="D15" s="216">
        <v>1</v>
      </c>
      <c r="E15" s="75">
        <f>УпрВесКоэф!E15</f>
        <v>0.05</v>
      </c>
      <c r="F15" s="264">
        <f t="shared" si="0"/>
        <v>0.05</v>
      </c>
      <c r="G15" s="385"/>
      <c r="H15" s="402"/>
      <c r="J15" s="3"/>
    </row>
    <row r="16" spans="1:10" ht="75" x14ac:dyDescent="0.25">
      <c r="A16" s="393"/>
      <c r="B16" s="263" t="s">
        <v>22</v>
      </c>
      <c r="C16" s="20" t="s">
        <v>15</v>
      </c>
      <c r="D16" s="216">
        <v>1</v>
      </c>
      <c r="E16" s="75">
        <f>УпрВесКоэф!E16</f>
        <v>0.05</v>
      </c>
      <c r="F16" s="264">
        <f t="shared" si="0"/>
        <v>0.05</v>
      </c>
      <c r="G16" s="385"/>
      <c r="H16" s="402"/>
      <c r="J16" s="3"/>
    </row>
    <row r="17" spans="1:10" ht="135" x14ac:dyDescent="0.25">
      <c r="A17" s="393"/>
      <c r="B17" s="263" t="s">
        <v>35</v>
      </c>
      <c r="C17" s="18">
        <v>0.5</v>
      </c>
      <c r="D17" s="217">
        <v>1</v>
      </c>
      <c r="E17" s="75">
        <f>УпрВесКоэф!E17</f>
        <v>0.2</v>
      </c>
      <c r="F17" s="264">
        <f t="shared" si="0"/>
        <v>0.2</v>
      </c>
      <c r="G17" s="385"/>
      <c r="H17" s="402"/>
      <c r="J17" s="3"/>
    </row>
    <row r="18" spans="1:10" ht="90" x14ac:dyDescent="0.25">
      <c r="A18" s="393"/>
      <c r="B18" s="263" t="s">
        <v>23</v>
      </c>
      <c r="C18" s="18">
        <v>0.7</v>
      </c>
      <c r="D18" s="217">
        <v>0.7</v>
      </c>
      <c r="E18" s="75">
        <f>УпрВесКоэф!E18</f>
        <v>0.2</v>
      </c>
      <c r="F18" s="264">
        <f t="shared" si="0"/>
        <v>0.13999999999999999</v>
      </c>
      <c r="G18" s="385"/>
      <c r="H18" s="402"/>
      <c r="J18" s="3"/>
    </row>
    <row r="19" spans="1:10" ht="60" x14ac:dyDescent="0.25">
      <c r="A19" s="393"/>
      <c r="B19" s="263" t="s">
        <v>24</v>
      </c>
      <c r="C19" s="18">
        <v>1</v>
      </c>
      <c r="D19" s="217">
        <v>0.7</v>
      </c>
      <c r="E19" s="75">
        <f>УпрВесКоэф!E19</f>
        <v>0.15</v>
      </c>
      <c r="F19" s="264">
        <f t="shared" si="0"/>
        <v>0.105</v>
      </c>
      <c r="G19" s="385"/>
      <c r="H19" s="402"/>
      <c r="J19" s="3"/>
    </row>
    <row r="20" spans="1:10" ht="60" x14ac:dyDescent="0.25">
      <c r="A20" s="393"/>
      <c r="B20" s="263" t="s">
        <v>25</v>
      </c>
      <c r="C20" s="18">
        <v>0.25</v>
      </c>
      <c r="D20" s="217">
        <v>0.1</v>
      </c>
      <c r="E20" s="75">
        <f>УпрВесКоэф!E20</f>
        <v>0.2</v>
      </c>
      <c r="F20" s="264">
        <f t="shared" si="0"/>
        <v>2.0000000000000004E-2</v>
      </c>
      <c r="G20" s="385"/>
      <c r="H20" s="402"/>
      <c r="J20" s="3"/>
    </row>
    <row r="21" spans="1:10" ht="45" x14ac:dyDescent="0.25">
      <c r="A21" s="393"/>
      <c r="B21" s="263" t="s">
        <v>26</v>
      </c>
      <c r="C21" s="18">
        <v>0.35</v>
      </c>
      <c r="D21" s="217">
        <v>0.2</v>
      </c>
      <c r="E21" s="75">
        <f>УпрВесКоэф!E21</f>
        <v>0.2</v>
      </c>
      <c r="F21" s="264">
        <f t="shared" si="0"/>
        <v>4.0000000000000008E-2</v>
      </c>
      <c r="G21" s="385"/>
      <c r="H21" s="402"/>
      <c r="J21" s="3"/>
    </row>
    <row r="22" spans="1:10" ht="60" x14ac:dyDescent="0.25">
      <c r="A22" s="393"/>
      <c r="B22" s="263" t="s">
        <v>27</v>
      </c>
      <c r="C22" s="20" t="s">
        <v>15</v>
      </c>
      <c r="D22" s="216">
        <v>1</v>
      </c>
      <c r="E22" s="75">
        <f>УпрВесКоэф!E22</f>
        <v>0.05</v>
      </c>
      <c r="F22" s="264">
        <f t="shared" si="0"/>
        <v>0.05</v>
      </c>
      <c r="G22" s="385"/>
      <c r="H22" s="402"/>
      <c r="J22" s="3"/>
    </row>
    <row r="23" spans="1:10" ht="60.75" thickBot="1" x14ac:dyDescent="0.3">
      <c r="A23" s="400"/>
      <c r="B23" s="263" t="s">
        <v>28</v>
      </c>
      <c r="C23" s="20" t="s">
        <v>15</v>
      </c>
      <c r="D23" s="216">
        <v>1</v>
      </c>
      <c r="E23" s="75">
        <f>УпрВесКоэф!E23</f>
        <v>0.05</v>
      </c>
      <c r="F23" s="26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63" t="s">
        <v>29</v>
      </c>
      <c r="C24" s="18">
        <v>0.15</v>
      </c>
      <c r="D24" s="217">
        <v>0</v>
      </c>
      <c r="E24" s="75">
        <f>УпрВесКоэф!E24</f>
        <v>1.83</v>
      </c>
      <c r="F24" s="264">
        <f t="shared" si="0"/>
        <v>0</v>
      </c>
      <c r="G24" s="385" t="s">
        <v>2</v>
      </c>
      <c r="H24" s="402">
        <f>(F24+F25+F26+F27)-УпрВесКоэф!$K$25</f>
        <v>2</v>
      </c>
      <c r="J24" s="3"/>
    </row>
    <row r="25" spans="1:10" ht="75" x14ac:dyDescent="0.25">
      <c r="A25" s="405"/>
      <c r="B25" s="263" t="s">
        <v>30</v>
      </c>
      <c r="C25" s="18">
        <v>0.15</v>
      </c>
      <c r="D25" s="217">
        <v>1</v>
      </c>
      <c r="E25" s="75">
        <f>УпрВесКоэф!E25</f>
        <v>1.5</v>
      </c>
      <c r="F25" s="264">
        <f t="shared" si="0"/>
        <v>1.5</v>
      </c>
      <c r="G25" s="385"/>
      <c r="H25" s="402"/>
      <c r="J25" s="3"/>
    </row>
    <row r="26" spans="1:10" ht="36" customHeight="1" x14ac:dyDescent="0.25">
      <c r="A26" s="405"/>
      <c r="B26" s="263" t="s">
        <v>40</v>
      </c>
      <c r="C26" s="20" t="s">
        <v>15</v>
      </c>
      <c r="D26" s="216">
        <v>1</v>
      </c>
      <c r="E26" s="75">
        <f>УпрВесКоэф!E26</f>
        <v>0.25</v>
      </c>
      <c r="F26" s="264">
        <f t="shared" si="0"/>
        <v>0.25</v>
      </c>
      <c r="G26" s="385"/>
      <c r="H26" s="402"/>
      <c r="J26" s="3"/>
    </row>
    <row r="27" spans="1:10" ht="45.75" thickBot="1" x14ac:dyDescent="0.3">
      <c r="A27" s="406"/>
      <c r="B27" s="263" t="s">
        <v>41</v>
      </c>
      <c r="C27" s="20" t="s">
        <v>15</v>
      </c>
      <c r="D27" s="216">
        <v>1</v>
      </c>
      <c r="E27" s="75">
        <f>УпрВесКоэф!E27</f>
        <v>0.25</v>
      </c>
      <c r="F27" s="26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63" t="s">
        <v>6</v>
      </c>
      <c r="C28" s="18">
        <v>0.7</v>
      </c>
      <c r="D28" s="49">
        <v>0.9</v>
      </c>
      <c r="E28" s="75">
        <f>УпрВесКоэф!E28</f>
        <v>1.4279999999999999</v>
      </c>
      <c r="F28" s="264">
        <f t="shared" si="0"/>
        <v>1.2851999999999999</v>
      </c>
      <c r="G28" s="261" t="s">
        <v>2</v>
      </c>
      <c r="H28" s="264">
        <f>F28-УпрВесКоэф!$K$28</f>
        <v>1.2851999999999999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7.7136499999999995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0.88390000000000002</v>
      </c>
      <c r="E5" s="75">
        <f>УпрВесКоэф!E5</f>
        <v>1</v>
      </c>
      <c r="F5" s="23">
        <f t="shared" ref="F5:F28" si="0">D5*E5</f>
        <v>0.88390000000000002</v>
      </c>
      <c r="G5" s="377"/>
      <c r="H5" s="391">
        <f>(F5+F6+F7)-УпрВесКоэф!$K$6</f>
        <v>1.15198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0.2601</v>
      </c>
      <c r="E6" s="75">
        <f>УпрВесКоэф!E6</f>
        <v>0.8</v>
      </c>
      <c r="F6" s="23">
        <f t="shared" si="0"/>
        <v>0.20808000000000001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1.08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0.18179999999999999</v>
      </c>
      <c r="E24" s="80">
        <f>УпрВесКоэф!E24</f>
        <v>1.83</v>
      </c>
      <c r="F24" s="22">
        <f t="shared" si="0"/>
        <v>0.33269399999999999</v>
      </c>
      <c r="G24" s="384" t="s">
        <v>2</v>
      </c>
      <c r="H24" s="370">
        <f>(F24+F25+F26+F27)-УпрВесКоэф!$K$25</f>
        <v>0.98269399999999996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</v>
      </c>
      <c r="E25" s="75">
        <f>УпрВесКоэф!E25</f>
        <v>1.5</v>
      </c>
      <c r="F25" s="23">
        <f t="shared" si="0"/>
        <v>0.15000000000000002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1</v>
      </c>
      <c r="E28" s="78">
        <f>УпрВесКоэф!E28</f>
        <v>1.4279999999999999</v>
      </c>
      <c r="F28" s="27">
        <f t="shared" si="0"/>
        <v>1.4279999999999999</v>
      </c>
      <c r="G28" s="39" t="s">
        <v>2</v>
      </c>
      <c r="H28" s="179">
        <f>F28-УпрВесКоэф!$K$28</f>
        <v>1.4279999999999999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6.6635739999999997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6" zoomScale="90" zoomScaleNormal="9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58" t="s">
        <v>42</v>
      </c>
      <c r="D3" s="258" t="s">
        <v>109</v>
      </c>
      <c r="E3" s="258" t="s">
        <v>9</v>
      </c>
      <c r="F3" s="258" t="s">
        <v>8</v>
      </c>
      <c r="G3" s="258" t="s">
        <v>10</v>
      </c>
      <c r="H3" s="258" t="s">
        <v>13</v>
      </c>
      <c r="J3" s="3"/>
    </row>
    <row r="4" spans="1:10" ht="30" x14ac:dyDescent="0.25">
      <c r="A4" s="392" t="s">
        <v>3</v>
      </c>
      <c r="B4" s="259" t="s">
        <v>36</v>
      </c>
      <c r="C4" s="6">
        <v>0.7</v>
      </c>
      <c r="D4" s="216">
        <v>0</v>
      </c>
      <c r="E4" s="75">
        <f>УпрВесКоэф!E4</f>
        <v>1.429</v>
      </c>
      <c r="F4" s="260">
        <f>D4*E4</f>
        <v>0</v>
      </c>
      <c r="G4" s="385" t="s">
        <v>118</v>
      </c>
      <c r="H4" s="260">
        <f>F4-УпрВесКоэф!$K$4</f>
        <v>0</v>
      </c>
      <c r="J4" s="3"/>
    </row>
    <row r="5" spans="1:10" ht="30" x14ac:dyDescent="0.25">
      <c r="A5" s="393"/>
      <c r="B5" s="259" t="s">
        <v>11</v>
      </c>
      <c r="C5" s="6">
        <v>0.7</v>
      </c>
      <c r="D5" s="217">
        <v>0.87</v>
      </c>
      <c r="E5" s="75">
        <f>УпрВесКоэф!E5</f>
        <v>1</v>
      </c>
      <c r="F5" s="260">
        <f t="shared" ref="F5:F28" si="0">D5*E5</f>
        <v>0.87</v>
      </c>
      <c r="G5" s="385"/>
      <c r="H5" s="402">
        <f>(F5+F6+F7)-УпрВесКоэф!$K$6</f>
        <v>1.1099999999999999</v>
      </c>
      <c r="J5" s="3"/>
    </row>
    <row r="6" spans="1:10" ht="35.25" customHeight="1" x14ac:dyDescent="0.25">
      <c r="A6" s="393"/>
      <c r="B6" s="259" t="s">
        <v>12</v>
      </c>
      <c r="C6" s="6">
        <v>0.3</v>
      </c>
      <c r="D6" s="217">
        <v>0.3</v>
      </c>
      <c r="E6" s="75">
        <f>УпрВесКоэф!E6</f>
        <v>0.8</v>
      </c>
      <c r="F6" s="260">
        <f t="shared" si="0"/>
        <v>0.24</v>
      </c>
      <c r="G6" s="385"/>
      <c r="H6" s="402"/>
      <c r="J6" s="3"/>
    </row>
    <row r="7" spans="1:10" ht="30.75" thickBot="1" x14ac:dyDescent="0.3">
      <c r="A7" s="394"/>
      <c r="B7" s="259" t="s">
        <v>16</v>
      </c>
      <c r="C7" s="6">
        <v>0.1</v>
      </c>
      <c r="D7" s="217">
        <v>0</v>
      </c>
      <c r="E7" s="75">
        <f>УпрВесКоэф!E7</f>
        <v>0.6</v>
      </c>
      <c r="F7" s="260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259" t="s">
        <v>34</v>
      </c>
      <c r="C8" s="18">
        <v>0.9</v>
      </c>
      <c r="D8" s="49">
        <v>0.76900000000000002</v>
      </c>
      <c r="E8" s="75">
        <f>УпрВесКоэф!E8</f>
        <v>1.111</v>
      </c>
      <c r="F8" s="260">
        <f t="shared" si="0"/>
        <v>0.85435899999999998</v>
      </c>
      <c r="G8" s="257" t="s">
        <v>110</v>
      </c>
      <c r="H8" s="260">
        <f>F8-УпрВесКоэф!$K$8</f>
        <v>0.85435899999999998</v>
      </c>
      <c r="J8" s="3"/>
    </row>
    <row r="9" spans="1:10" ht="75" x14ac:dyDescent="0.25">
      <c r="A9" s="399" t="s">
        <v>37</v>
      </c>
      <c r="B9" s="259" t="s">
        <v>38</v>
      </c>
      <c r="C9" s="18">
        <v>0.9</v>
      </c>
      <c r="D9" s="49">
        <v>0.82099999999999995</v>
      </c>
      <c r="E9" s="75">
        <f>УпрВесКоэф!E9</f>
        <v>0.311</v>
      </c>
      <c r="F9" s="260">
        <f t="shared" si="0"/>
        <v>0.25533099999999997</v>
      </c>
      <c r="G9" s="385" t="s">
        <v>110</v>
      </c>
      <c r="H9" s="402">
        <f>(F9+F10+F11+F12)-УпрВесКоэф!$K$10</f>
        <v>0.94533100000000003</v>
      </c>
      <c r="J9" s="3"/>
    </row>
    <row r="10" spans="1:10" ht="93.75" customHeight="1" x14ac:dyDescent="0.25">
      <c r="A10" s="393"/>
      <c r="B10" s="259" t="s">
        <v>17</v>
      </c>
      <c r="C10" s="18">
        <v>0.8</v>
      </c>
      <c r="D10" s="49">
        <v>0.77900000000000003</v>
      </c>
      <c r="E10" s="75">
        <f>УпрВесКоэф!E10</f>
        <v>0.3</v>
      </c>
      <c r="F10" s="260">
        <f t="shared" si="0"/>
        <v>0.23369999999999999</v>
      </c>
      <c r="G10" s="385"/>
      <c r="H10" s="402"/>
      <c r="J10" s="3"/>
    </row>
    <row r="11" spans="1:10" ht="90" x14ac:dyDescent="0.25">
      <c r="A11" s="393"/>
      <c r="B11" s="259" t="s">
        <v>18</v>
      </c>
      <c r="C11" s="18">
        <v>0.8</v>
      </c>
      <c r="D11" s="49">
        <v>0.752</v>
      </c>
      <c r="E11" s="75">
        <f>УпрВесКоэф!E11</f>
        <v>0.3</v>
      </c>
      <c r="F11" s="260">
        <f t="shared" si="0"/>
        <v>0.22559999999999999</v>
      </c>
      <c r="G11" s="385"/>
      <c r="H11" s="402"/>
      <c r="J11" s="3"/>
    </row>
    <row r="12" spans="1:10" ht="60.75" thickBot="1" x14ac:dyDescent="0.3">
      <c r="A12" s="394"/>
      <c r="B12" s="259" t="s">
        <v>39</v>
      </c>
      <c r="C12" s="18">
        <v>0.8</v>
      </c>
      <c r="D12" s="49">
        <v>0.76900000000000002</v>
      </c>
      <c r="E12" s="75">
        <f>УпрВесКоэф!E12</f>
        <v>0.3</v>
      </c>
      <c r="F12" s="260">
        <f t="shared" si="0"/>
        <v>0.23069999999999999</v>
      </c>
      <c r="G12" s="385"/>
      <c r="H12" s="402"/>
      <c r="J12" s="3"/>
    </row>
    <row r="13" spans="1:10" ht="90" x14ac:dyDescent="0.25">
      <c r="A13" s="392" t="s">
        <v>4</v>
      </c>
      <c r="B13" s="259" t="s">
        <v>19</v>
      </c>
      <c r="C13" s="18">
        <v>0.5</v>
      </c>
      <c r="D13" s="217">
        <v>1</v>
      </c>
      <c r="E13" s="75">
        <f>УпрВесКоэф!E13</f>
        <v>0.26</v>
      </c>
      <c r="F13" s="260">
        <f t="shared" si="0"/>
        <v>0.26</v>
      </c>
      <c r="G13" s="385" t="s">
        <v>110</v>
      </c>
      <c r="H13" s="402">
        <f>(F13+F14+F15+F16+F17+F18+F19+F20+F21+F22+F23)-УпрВесКоэф!$K$17</f>
        <v>0.8620000000000001</v>
      </c>
      <c r="J13" s="3"/>
    </row>
    <row r="14" spans="1:10" ht="90" x14ac:dyDescent="0.25">
      <c r="A14" s="393"/>
      <c r="B14" s="259" t="s">
        <v>20</v>
      </c>
      <c r="C14" s="18">
        <v>0.8</v>
      </c>
      <c r="D14" s="217">
        <v>0.6</v>
      </c>
      <c r="E14" s="75">
        <f>УпрВесКоэф!E14</f>
        <v>0.2</v>
      </c>
      <c r="F14" s="260">
        <f t="shared" si="0"/>
        <v>0.12</v>
      </c>
      <c r="G14" s="385"/>
      <c r="H14" s="402"/>
      <c r="J14" s="3"/>
    </row>
    <row r="15" spans="1:10" ht="45" x14ac:dyDescent="0.25">
      <c r="A15" s="393"/>
      <c r="B15" s="259" t="s">
        <v>21</v>
      </c>
      <c r="C15" s="20" t="s">
        <v>15</v>
      </c>
      <c r="D15" s="216">
        <v>1</v>
      </c>
      <c r="E15" s="75">
        <f>УпрВесКоэф!E15</f>
        <v>0.05</v>
      </c>
      <c r="F15" s="260">
        <f t="shared" si="0"/>
        <v>0.05</v>
      </c>
      <c r="G15" s="385"/>
      <c r="H15" s="402"/>
      <c r="J15" s="3"/>
    </row>
    <row r="16" spans="1:10" ht="75" x14ac:dyDescent="0.25">
      <c r="A16" s="393"/>
      <c r="B16" s="259" t="s">
        <v>22</v>
      </c>
      <c r="C16" s="20" t="s">
        <v>15</v>
      </c>
      <c r="D16" s="216">
        <v>1</v>
      </c>
      <c r="E16" s="75">
        <f>УпрВесКоэф!E16</f>
        <v>0.05</v>
      </c>
      <c r="F16" s="260">
        <f t="shared" si="0"/>
        <v>0.05</v>
      </c>
      <c r="G16" s="385"/>
      <c r="H16" s="402"/>
      <c r="J16" s="3"/>
    </row>
    <row r="17" spans="1:10" ht="135" x14ac:dyDescent="0.25">
      <c r="A17" s="393"/>
      <c r="B17" s="259" t="s">
        <v>35</v>
      </c>
      <c r="C17" s="18">
        <v>0.5</v>
      </c>
      <c r="D17" s="217">
        <v>0.36</v>
      </c>
      <c r="E17" s="75">
        <f>УпрВесКоэф!E17</f>
        <v>0.2</v>
      </c>
      <c r="F17" s="260">
        <f t="shared" si="0"/>
        <v>7.1999999999999995E-2</v>
      </c>
      <c r="G17" s="385"/>
      <c r="H17" s="402"/>
      <c r="J17" s="3"/>
    </row>
    <row r="18" spans="1:10" ht="90" x14ac:dyDescent="0.25">
      <c r="A18" s="393"/>
      <c r="B18" s="259" t="s">
        <v>23</v>
      </c>
      <c r="C18" s="18">
        <v>0.7</v>
      </c>
      <c r="D18" s="217">
        <v>0.95</v>
      </c>
      <c r="E18" s="75">
        <f>УпрВесКоэф!E18</f>
        <v>0.2</v>
      </c>
      <c r="F18" s="260">
        <f t="shared" si="0"/>
        <v>0.19</v>
      </c>
      <c r="G18" s="385"/>
      <c r="H18" s="402"/>
      <c r="J18" s="3"/>
    </row>
    <row r="19" spans="1:10" ht="60" x14ac:dyDescent="0.25">
      <c r="A19" s="393"/>
      <c r="B19" s="259" t="s">
        <v>24</v>
      </c>
      <c r="C19" s="18">
        <v>1</v>
      </c>
      <c r="D19" s="217">
        <v>0</v>
      </c>
      <c r="E19" s="75">
        <f>УпрВесКоэф!E19</f>
        <v>0.15</v>
      </c>
      <c r="F19" s="260">
        <f t="shared" si="0"/>
        <v>0</v>
      </c>
      <c r="G19" s="385"/>
      <c r="H19" s="402"/>
      <c r="J19" s="3"/>
    </row>
    <row r="20" spans="1:10" ht="60" x14ac:dyDescent="0.25">
      <c r="A20" s="393"/>
      <c r="B20" s="259" t="s">
        <v>25</v>
      </c>
      <c r="C20" s="18">
        <v>0.25</v>
      </c>
      <c r="D20" s="217">
        <v>0.05</v>
      </c>
      <c r="E20" s="75">
        <f>УпрВесКоэф!E20</f>
        <v>0.2</v>
      </c>
      <c r="F20" s="260">
        <f t="shared" si="0"/>
        <v>1.0000000000000002E-2</v>
      </c>
      <c r="G20" s="385"/>
      <c r="H20" s="402"/>
      <c r="J20" s="3"/>
    </row>
    <row r="21" spans="1:10" ht="45" x14ac:dyDescent="0.25">
      <c r="A21" s="393"/>
      <c r="B21" s="259" t="s">
        <v>26</v>
      </c>
      <c r="C21" s="18">
        <v>0.35</v>
      </c>
      <c r="D21" s="217">
        <v>0.05</v>
      </c>
      <c r="E21" s="75">
        <f>УпрВесКоэф!E21</f>
        <v>0.2</v>
      </c>
      <c r="F21" s="260">
        <f t="shared" si="0"/>
        <v>1.0000000000000002E-2</v>
      </c>
      <c r="G21" s="385"/>
      <c r="H21" s="402"/>
      <c r="J21" s="3"/>
    </row>
    <row r="22" spans="1:10" ht="60" x14ac:dyDescent="0.25">
      <c r="A22" s="393"/>
      <c r="B22" s="259" t="s">
        <v>27</v>
      </c>
      <c r="C22" s="20" t="s">
        <v>15</v>
      </c>
      <c r="D22" s="216">
        <v>1</v>
      </c>
      <c r="E22" s="75">
        <f>УпрВесКоэф!E22</f>
        <v>0.05</v>
      </c>
      <c r="F22" s="260">
        <f t="shared" si="0"/>
        <v>0.05</v>
      </c>
      <c r="G22" s="385"/>
      <c r="H22" s="402"/>
      <c r="J22" s="3"/>
    </row>
    <row r="23" spans="1:10" ht="60.75" thickBot="1" x14ac:dyDescent="0.3">
      <c r="A23" s="400"/>
      <c r="B23" s="259" t="s">
        <v>28</v>
      </c>
      <c r="C23" s="20" t="s">
        <v>15</v>
      </c>
      <c r="D23" s="216">
        <v>1</v>
      </c>
      <c r="E23" s="75">
        <f>УпрВесКоэф!E23</f>
        <v>0.05</v>
      </c>
      <c r="F23" s="260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59" t="s">
        <v>29</v>
      </c>
      <c r="C24" s="18">
        <v>0.15</v>
      </c>
      <c r="D24" s="217">
        <v>0.02</v>
      </c>
      <c r="E24" s="75">
        <f>УпрВесКоэф!E24</f>
        <v>1.83</v>
      </c>
      <c r="F24" s="260">
        <f t="shared" si="0"/>
        <v>3.6600000000000001E-2</v>
      </c>
      <c r="G24" s="385" t="s">
        <v>110</v>
      </c>
      <c r="H24" s="402">
        <f>(F24+F25+F26+F27)-УпрВесКоэф!$K$25</f>
        <v>0.77659999999999996</v>
      </c>
      <c r="J24" s="3"/>
    </row>
    <row r="25" spans="1:10" ht="75" x14ac:dyDescent="0.25">
      <c r="A25" s="405"/>
      <c r="B25" s="259" t="s">
        <v>30</v>
      </c>
      <c r="C25" s="18">
        <v>0.15</v>
      </c>
      <c r="D25" s="217">
        <v>0.16</v>
      </c>
      <c r="E25" s="75">
        <f>УпрВесКоэф!E25</f>
        <v>1.5</v>
      </c>
      <c r="F25" s="260">
        <f t="shared" si="0"/>
        <v>0.24</v>
      </c>
      <c r="G25" s="385"/>
      <c r="H25" s="402"/>
      <c r="J25" s="3"/>
    </row>
    <row r="26" spans="1:10" ht="36" customHeight="1" x14ac:dyDescent="0.25">
      <c r="A26" s="405"/>
      <c r="B26" s="259" t="s">
        <v>40</v>
      </c>
      <c r="C26" s="20" t="s">
        <v>15</v>
      </c>
      <c r="D26" s="216">
        <v>1</v>
      </c>
      <c r="E26" s="75">
        <f>УпрВесКоэф!E26</f>
        <v>0.25</v>
      </c>
      <c r="F26" s="260">
        <f t="shared" si="0"/>
        <v>0.25</v>
      </c>
      <c r="G26" s="385"/>
      <c r="H26" s="402"/>
      <c r="J26" s="3"/>
    </row>
    <row r="27" spans="1:10" ht="45.75" thickBot="1" x14ac:dyDescent="0.3">
      <c r="A27" s="406"/>
      <c r="B27" s="259" t="s">
        <v>41</v>
      </c>
      <c r="C27" s="20" t="s">
        <v>15</v>
      </c>
      <c r="D27" s="216">
        <v>1</v>
      </c>
      <c r="E27" s="75">
        <f>УпрВесКоэф!E27</f>
        <v>0.25</v>
      </c>
      <c r="F27" s="260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59" t="s">
        <v>6</v>
      </c>
      <c r="C28" s="18">
        <v>0.7</v>
      </c>
      <c r="D28" s="49">
        <v>0.4</v>
      </c>
      <c r="E28" s="75">
        <f>УпрВесКоэф!E28</f>
        <v>1.4279999999999999</v>
      </c>
      <c r="F28" s="260">
        <f t="shared" si="0"/>
        <v>0.57120000000000004</v>
      </c>
      <c r="G28" s="257" t="s">
        <v>110</v>
      </c>
      <c r="H28" s="260">
        <f>F28-УпрВесКоэф!$K$28</f>
        <v>0.57120000000000004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5.1194899999999999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90" zoomScaleNormal="90" workbookViewId="0">
      <selection activeCell="H28" sqref="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58" t="s">
        <v>42</v>
      </c>
      <c r="D3" s="258" t="s">
        <v>109</v>
      </c>
      <c r="E3" s="258" t="s">
        <v>9</v>
      </c>
      <c r="F3" s="258" t="s">
        <v>8</v>
      </c>
      <c r="G3" s="258" t="s">
        <v>10</v>
      </c>
      <c r="H3" s="258" t="s">
        <v>13</v>
      </c>
      <c r="J3" s="3"/>
    </row>
    <row r="4" spans="1:10" ht="30" x14ac:dyDescent="0.25">
      <c r="A4" s="392" t="s">
        <v>3</v>
      </c>
      <c r="B4" s="259" t="s">
        <v>36</v>
      </c>
      <c r="C4" s="6">
        <v>0.7</v>
      </c>
      <c r="D4" s="216">
        <v>0</v>
      </c>
      <c r="E4" s="75">
        <f>УпрВесКоэф!E4</f>
        <v>1.429</v>
      </c>
      <c r="F4" s="260">
        <f>D4*E4</f>
        <v>0</v>
      </c>
      <c r="G4" s="385" t="s">
        <v>118</v>
      </c>
      <c r="H4" s="260">
        <f>F4-УпрВесКоэф!$K$4</f>
        <v>0</v>
      </c>
      <c r="J4" s="3"/>
    </row>
    <row r="5" spans="1:10" ht="30" x14ac:dyDescent="0.25">
      <c r="A5" s="393"/>
      <c r="B5" s="259" t="s">
        <v>11</v>
      </c>
      <c r="C5" s="6">
        <v>0.7</v>
      </c>
      <c r="D5" s="217">
        <v>0.94</v>
      </c>
      <c r="E5" s="75">
        <f>УпрВесКоэф!E5</f>
        <v>1</v>
      </c>
      <c r="F5" s="260">
        <f t="shared" ref="F5:F28" si="0">D5*E5</f>
        <v>0.94</v>
      </c>
      <c r="G5" s="385"/>
      <c r="H5" s="402">
        <f>(F5+F6+F7)-УпрВесКоэф!$K$6</f>
        <v>1.3460000000000001</v>
      </c>
      <c r="J5" s="3"/>
    </row>
    <row r="6" spans="1:10" ht="35.25" customHeight="1" x14ac:dyDescent="0.25">
      <c r="A6" s="393"/>
      <c r="B6" s="259" t="s">
        <v>12</v>
      </c>
      <c r="C6" s="6">
        <v>0.3</v>
      </c>
      <c r="D6" s="217">
        <v>0.44</v>
      </c>
      <c r="E6" s="75">
        <f>УпрВесКоэф!E6</f>
        <v>0.8</v>
      </c>
      <c r="F6" s="260">
        <f t="shared" si="0"/>
        <v>0.35200000000000004</v>
      </c>
      <c r="G6" s="385"/>
      <c r="H6" s="402"/>
      <c r="J6" s="3"/>
    </row>
    <row r="7" spans="1:10" ht="30.75" thickBot="1" x14ac:dyDescent="0.3">
      <c r="A7" s="394"/>
      <c r="B7" s="259" t="s">
        <v>16</v>
      </c>
      <c r="C7" s="6">
        <v>0.1</v>
      </c>
      <c r="D7" s="217">
        <v>0.09</v>
      </c>
      <c r="E7" s="75">
        <f>УпрВесКоэф!E7</f>
        <v>0.6</v>
      </c>
      <c r="F7" s="260">
        <f t="shared" si="0"/>
        <v>5.3999999999999999E-2</v>
      </c>
      <c r="G7" s="385"/>
      <c r="H7" s="402"/>
      <c r="J7" s="3"/>
    </row>
    <row r="8" spans="1:10" ht="124.5" customHeight="1" thickBot="1" x14ac:dyDescent="0.3">
      <c r="A8" s="249" t="s">
        <v>7</v>
      </c>
      <c r="B8" s="259" t="s">
        <v>34</v>
      </c>
      <c r="C8" s="18">
        <v>0.9</v>
      </c>
      <c r="D8" s="49">
        <v>0.8</v>
      </c>
      <c r="E8" s="75">
        <f>УпрВесКоэф!E8</f>
        <v>1.111</v>
      </c>
      <c r="F8" s="260">
        <f t="shared" si="0"/>
        <v>0.88880000000000003</v>
      </c>
      <c r="G8" s="257" t="s">
        <v>110</v>
      </c>
      <c r="H8" s="260">
        <f>F8-УпрВесКоэф!$K$8</f>
        <v>0.88880000000000003</v>
      </c>
      <c r="J8" s="3"/>
    </row>
    <row r="9" spans="1:10" ht="75" x14ac:dyDescent="0.25">
      <c r="A9" s="399" t="s">
        <v>37</v>
      </c>
      <c r="B9" s="259" t="s">
        <v>38</v>
      </c>
      <c r="C9" s="18">
        <v>0.9</v>
      </c>
      <c r="D9" s="49">
        <v>0.76500000000000001</v>
      </c>
      <c r="E9" s="75">
        <f>УпрВесКоэф!E9</f>
        <v>0.311</v>
      </c>
      <c r="F9" s="260">
        <f t="shared" si="0"/>
        <v>0.23791500000000002</v>
      </c>
      <c r="G9" s="385" t="s">
        <v>110</v>
      </c>
      <c r="H9" s="402">
        <f>(F9+F10+F11+F12)-УпрВесКоэф!$K$10</f>
        <v>0.96451500000000001</v>
      </c>
      <c r="J9" s="3"/>
    </row>
    <row r="10" spans="1:10" ht="93.75" customHeight="1" x14ac:dyDescent="0.25">
      <c r="A10" s="393"/>
      <c r="B10" s="259" t="s">
        <v>17</v>
      </c>
      <c r="C10" s="18">
        <v>0.8</v>
      </c>
      <c r="D10" s="49">
        <v>0.79200000000000004</v>
      </c>
      <c r="E10" s="75">
        <f>УпрВесКоэф!E10</f>
        <v>0.3</v>
      </c>
      <c r="F10" s="260">
        <f t="shared" si="0"/>
        <v>0.23760000000000001</v>
      </c>
      <c r="G10" s="385"/>
      <c r="H10" s="402"/>
      <c r="J10" s="3"/>
    </row>
    <row r="11" spans="1:10" ht="90" x14ac:dyDescent="0.25">
      <c r="A11" s="393"/>
      <c r="B11" s="259" t="s">
        <v>18</v>
      </c>
      <c r="C11" s="18">
        <v>0.8</v>
      </c>
      <c r="D11" s="49">
        <v>0.83299999999999996</v>
      </c>
      <c r="E11" s="75">
        <f>УпрВесКоэф!E11</f>
        <v>0.3</v>
      </c>
      <c r="F11" s="260">
        <f t="shared" si="0"/>
        <v>0.24989999999999998</v>
      </c>
      <c r="G11" s="385"/>
      <c r="H11" s="402"/>
      <c r="J11" s="3"/>
    </row>
    <row r="12" spans="1:10" ht="60.75" thickBot="1" x14ac:dyDescent="0.3">
      <c r="A12" s="394"/>
      <c r="B12" s="259" t="s">
        <v>39</v>
      </c>
      <c r="C12" s="18">
        <v>0.8</v>
      </c>
      <c r="D12" s="49">
        <v>0.79700000000000004</v>
      </c>
      <c r="E12" s="75">
        <f>УпрВесКоэф!E12</f>
        <v>0.3</v>
      </c>
      <c r="F12" s="260">
        <f t="shared" si="0"/>
        <v>0.23910000000000001</v>
      </c>
      <c r="G12" s="385"/>
      <c r="H12" s="402"/>
      <c r="J12" s="3"/>
    </row>
    <row r="13" spans="1:10" ht="90" x14ac:dyDescent="0.25">
      <c r="A13" s="392" t="s">
        <v>4</v>
      </c>
      <c r="B13" s="259" t="s">
        <v>19</v>
      </c>
      <c r="C13" s="18">
        <v>0.5</v>
      </c>
      <c r="D13" s="217">
        <v>0.8</v>
      </c>
      <c r="E13" s="75">
        <f>УпрВесКоэф!E13</f>
        <v>0.26</v>
      </c>
      <c r="F13" s="260">
        <f t="shared" si="0"/>
        <v>0.20800000000000002</v>
      </c>
      <c r="G13" s="385" t="s">
        <v>110</v>
      </c>
      <c r="H13" s="402">
        <f>(F13+F14+F15+F16+F17+F18+F19+F20+F21+F22+F23)-УпрВесКоэф!$K$17</f>
        <v>0.94400000000000017</v>
      </c>
      <c r="J13" s="3"/>
    </row>
    <row r="14" spans="1:10" ht="90" x14ac:dyDescent="0.25">
      <c r="A14" s="393"/>
      <c r="B14" s="259" t="s">
        <v>20</v>
      </c>
      <c r="C14" s="18">
        <v>0.8</v>
      </c>
      <c r="D14" s="217">
        <v>1</v>
      </c>
      <c r="E14" s="75">
        <f>УпрВесКоэф!E14</f>
        <v>0.2</v>
      </c>
      <c r="F14" s="260">
        <f t="shared" si="0"/>
        <v>0.2</v>
      </c>
      <c r="G14" s="385"/>
      <c r="H14" s="402"/>
      <c r="J14" s="3"/>
    </row>
    <row r="15" spans="1:10" ht="45" x14ac:dyDescent="0.25">
      <c r="A15" s="393"/>
      <c r="B15" s="259" t="s">
        <v>21</v>
      </c>
      <c r="C15" s="20" t="s">
        <v>15</v>
      </c>
      <c r="D15" s="216">
        <v>1</v>
      </c>
      <c r="E15" s="75">
        <f>УпрВесКоэф!E15</f>
        <v>0.05</v>
      </c>
      <c r="F15" s="260">
        <f t="shared" si="0"/>
        <v>0.05</v>
      </c>
      <c r="G15" s="385"/>
      <c r="H15" s="402"/>
      <c r="J15" s="3"/>
    </row>
    <row r="16" spans="1:10" ht="75" x14ac:dyDescent="0.25">
      <c r="A16" s="393"/>
      <c r="B16" s="259" t="s">
        <v>22</v>
      </c>
      <c r="C16" s="20" t="s">
        <v>15</v>
      </c>
      <c r="D16" s="216">
        <v>1</v>
      </c>
      <c r="E16" s="75">
        <f>УпрВесКоэф!E16</f>
        <v>0.05</v>
      </c>
      <c r="F16" s="260">
        <f t="shared" si="0"/>
        <v>0.05</v>
      </c>
      <c r="G16" s="385"/>
      <c r="H16" s="402"/>
      <c r="J16" s="3"/>
    </row>
    <row r="17" spans="1:10" ht="135" x14ac:dyDescent="0.25">
      <c r="A17" s="393"/>
      <c r="B17" s="259" t="s">
        <v>35</v>
      </c>
      <c r="C17" s="18">
        <v>0.5</v>
      </c>
      <c r="D17" s="217">
        <v>0.36</v>
      </c>
      <c r="E17" s="75">
        <f>УпрВесКоэф!E17</f>
        <v>0.2</v>
      </c>
      <c r="F17" s="260">
        <f t="shared" si="0"/>
        <v>7.1999999999999995E-2</v>
      </c>
      <c r="G17" s="385"/>
      <c r="H17" s="402"/>
      <c r="J17" s="3"/>
    </row>
    <row r="18" spans="1:10" ht="90" x14ac:dyDescent="0.25">
      <c r="A18" s="393"/>
      <c r="B18" s="259" t="s">
        <v>23</v>
      </c>
      <c r="C18" s="18">
        <v>0.7</v>
      </c>
      <c r="D18" s="217">
        <v>0.7</v>
      </c>
      <c r="E18" s="75">
        <f>УпрВесКоэф!E18</f>
        <v>0.2</v>
      </c>
      <c r="F18" s="260">
        <f t="shared" si="0"/>
        <v>0.13999999999999999</v>
      </c>
      <c r="G18" s="385"/>
      <c r="H18" s="402"/>
      <c r="J18" s="3"/>
    </row>
    <row r="19" spans="1:10" ht="60" x14ac:dyDescent="0.25">
      <c r="A19" s="393"/>
      <c r="B19" s="259" t="s">
        <v>24</v>
      </c>
      <c r="C19" s="18">
        <v>1</v>
      </c>
      <c r="D19" s="217">
        <v>0.2</v>
      </c>
      <c r="E19" s="75">
        <f>УпрВесКоэф!E19</f>
        <v>0.15</v>
      </c>
      <c r="F19" s="260">
        <f t="shared" si="0"/>
        <v>0.03</v>
      </c>
      <c r="G19" s="385"/>
      <c r="H19" s="402"/>
      <c r="J19" s="3"/>
    </row>
    <row r="20" spans="1:10" ht="60" x14ac:dyDescent="0.25">
      <c r="A20" s="393"/>
      <c r="B20" s="259" t="s">
        <v>25</v>
      </c>
      <c r="C20" s="18">
        <v>0.25</v>
      </c>
      <c r="D20" s="217">
        <v>0.27</v>
      </c>
      <c r="E20" s="75">
        <f>УпрВесКоэф!E20</f>
        <v>0.2</v>
      </c>
      <c r="F20" s="260">
        <f t="shared" si="0"/>
        <v>5.4000000000000006E-2</v>
      </c>
      <c r="G20" s="385"/>
      <c r="H20" s="402"/>
      <c r="J20" s="3"/>
    </row>
    <row r="21" spans="1:10" ht="45" x14ac:dyDescent="0.25">
      <c r="A21" s="393"/>
      <c r="B21" s="259" t="s">
        <v>26</v>
      </c>
      <c r="C21" s="18">
        <v>0.35</v>
      </c>
      <c r="D21" s="217">
        <v>0.2</v>
      </c>
      <c r="E21" s="75">
        <f>УпрВесКоэф!E21</f>
        <v>0.2</v>
      </c>
      <c r="F21" s="260">
        <f t="shared" si="0"/>
        <v>4.0000000000000008E-2</v>
      </c>
      <c r="G21" s="385"/>
      <c r="H21" s="402"/>
      <c r="J21" s="3"/>
    </row>
    <row r="22" spans="1:10" ht="60" x14ac:dyDescent="0.25">
      <c r="A22" s="393"/>
      <c r="B22" s="259" t="s">
        <v>27</v>
      </c>
      <c r="C22" s="20" t="s">
        <v>15</v>
      </c>
      <c r="D22" s="216">
        <v>1</v>
      </c>
      <c r="E22" s="75">
        <f>УпрВесКоэф!E22</f>
        <v>0.05</v>
      </c>
      <c r="F22" s="260">
        <f t="shared" si="0"/>
        <v>0.05</v>
      </c>
      <c r="G22" s="385"/>
      <c r="H22" s="402"/>
      <c r="J22" s="3"/>
    </row>
    <row r="23" spans="1:10" ht="60.75" thickBot="1" x14ac:dyDescent="0.3">
      <c r="A23" s="400"/>
      <c r="B23" s="259" t="s">
        <v>28</v>
      </c>
      <c r="C23" s="20" t="s">
        <v>15</v>
      </c>
      <c r="D23" s="216">
        <v>1</v>
      </c>
      <c r="E23" s="75">
        <f>УпрВесКоэф!E23</f>
        <v>0.05</v>
      </c>
      <c r="F23" s="260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59" t="s">
        <v>29</v>
      </c>
      <c r="C24" s="18">
        <v>0.15</v>
      </c>
      <c r="D24" s="217">
        <v>0</v>
      </c>
      <c r="E24" s="75">
        <f>УпрВесКоэф!E24</f>
        <v>1.83</v>
      </c>
      <c r="F24" s="260">
        <f t="shared" si="0"/>
        <v>0</v>
      </c>
      <c r="G24" s="385" t="s">
        <v>2</v>
      </c>
      <c r="H24" s="402">
        <f>(F24+F25+F26+F27)-УпрВесКоэф!$K$25</f>
        <v>1.1299999999999999</v>
      </c>
      <c r="J24" s="3"/>
    </row>
    <row r="25" spans="1:10" ht="75" x14ac:dyDescent="0.25">
      <c r="A25" s="405"/>
      <c r="B25" s="259" t="s">
        <v>30</v>
      </c>
      <c r="C25" s="18">
        <v>0.15</v>
      </c>
      <c r="D25" s="217">
        <v>0.42</v>
      </c>
      <c r="E25" s="75">
        <f>УпрВесКоэф!E25</f>
        <v>1.5</v>
      </c>
      <c r="F25" s="260">
        <f t="shared" si="0"/>
        <v>0.63</v>
      </c>
      <c r="G25" s="385"/>
      <c r="H25" s="402"/>
      <c r="J25" s="3"/>
    </row>
    <row r="26" spans="1:10" ht="36" customHeight="1" x14ac:dyDescent="0.25">
      <c r="A26" s="405"/>
      <c r="B26" s="259" t="s">
        <v>40</v>
      </c>
      <c r="C26" s="20" t="s">
        <v>15</v>
      </c>
      <c r="D26" s="216">
        <v>1</v>
      </c>
      <c r="E26" s="75">
        <f>УпрВесКоэф!E26</f>
        <v>0.25</v>
      </c>
      <c r="F26" s="260">
        <f t="shared" si="0"/>
        <v>0.25</v>
      </c>
      <c r="G26" s="385"/>
      <c r="H26" s="402"/>
      <c r="J26" s="3"/>
    </row>
    <row r="27" spans="1:10" ht="45.75" thickBot="1" x14ac:dyDescent="0.3">
      <c r="A27" s="406"/>
      <c r="B27" s="259" t="s">
        <v>41</v>
      </c>
      <c r="C27" s="20" t="s">
        <v>15</v>
      </c>
      <c r="D27" s="216">
        <v>1</v>
      </c>
      <c r="E27" s="75">
        <f>УпрВесКоэф!E27</f>
        <v>0.25</v>
      </c>
      <c r="F27" s="260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59" t="s">
        <v>6</v>
      </c>
      <c r="C28" s="18">
        <v>0.7</v>
      </c>
      <c r="D28" s="49">
        <v>0.75</v>
      </c>
      <c r="E28" s="75">
        <f>УпрВесКоэф!E28</f>
        <v>1.4279999999999999</v>
      </c>
      <c r="F28" s="260">
        <f t="shared" si="0"/>
        <v>1.071</v>
      </c>
      <c r="G28" s="257" t="s">
        <v>2</v>
      </c>
      <c r="H28" s="260">
        <f>F28-УпрВесКоэф!$K$28</f>
        <v>1.071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6.3443149999999999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H8" sqref="H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51" t="s">
        <v>42</v>
      </c>
      <c r="D3" s="251" t="s">
        <v>109</v>
      </c>
      <c r="E3" s="251" t="s">
        <v>9</v>
      </c>
      <c r="F3" s="251" t="s">
        <v>8</v>
      </c>
      <c r="G3" s="251" t="s">
        <v>10</v>
      </c>
      <c r="H3" s="251" t="s">
        <v>13</v>
      </c>
      <c r="J3" s="3"/>
    </row>
    <row r="4" spans="1:10" ht="30" x14ac:dyDescent="0.25">
      <c r="A4" s="392" t="s">
        <v>3</v>
      </c>
      <c r="B4" s="254" t="s">
        <v>36</v>
      </c>
      <c r="C4" s="6">
        <v>0.7</v>
      </c>
      <c r="D4" s="216">
        <v>0</v>
      </c>
      <c r="E4" s="75">
        <f>УпрВесКоэф!E4</f>
        <v>1.429</v>
      </c>
      <c r="F4" s="253">
        <f>D4*E4</f>
        <v>0</v>
      </c>
      <c r="G4" s="385" t="s">
        <v>118</v>
      </c>
      <c r="H4" s="253">
        <f>F4-УпрВесКоэф!$K$4</f>
        <v>0</v>
      </c>
      <c r="J4" s="3"/>
    </row>
    <row r="5" spans="1:10" ht="30" x14ac:dyDescent="0.25">
      <c r="A5" s="393"/>
      <c r="B5" s="254" t="s">
        <v>11</v>
      </c>
      <c r="C5" s="6">
        <v>0.7</v>
      </c>
      <c r="D5" s="217">
        <v>1</v>
      </c>
      <c r="E5" s="75">
        <f>УпрВесКоэф!E5</f>
        <v>1</v>
      </c>
      <c r="F5" s="253">
        <f t="shared" ref="F5:F28" si="0">D5*E5</f>
        <v>1</v>
      </c>
      <c r="G5" s="385"/>
      <c r="H5" s="402">
        <f>(F5+F6+F7)-УпрВесКоэф!$K$6</f>
        <v>1</v>
      </c>
      <c r="J5" s="3"/>
    </row>
    <row r="6" spans="1:10" ht="35.25" customHeight="1" x14ac:dyDescent="0.25">
      <c r="A6" s="393"/>
      <c r="B6" s="254" t="s">
        <v>12</v>
      </c>
      <c r="C6" s="6">
        <v>0.3</v>
      </c>
      <c r="D6" s="217">
        <v>0</v>
      </c>
      <c r="E6" s="75">
        <f>УпрВесКоэф!E6</f>
        <v>0.8</v>
      </c>
      <c r="F6" s="253">
        <f t="shared" si="0"/>
        <v>0</v>
      </c>
      <c r="G6" s="385"/>
      <c r="H6" s="402"/>
      <c r="J6" s="3"/>
    </row>
    <row r="7" spans="1:10" ht="30.75" thickBot="1" x14ac:dyDescent="0.3">
      <c r="A7" s="394"/>
      <c r="B7" s="254" t="s">
        <v>16</v>
      </c>
      <c r="C7" s="6">
        <v>0.1</v>
      </c>
      <c r="D7" s="217">
        <v>0</v>
      </c>
      <c r="E7" s="75">
        <f>УпрВесКоэф!E7</f>
        <v>0.6</v>
      </c>
      <c r="F7" s="253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254" t="s">
        <v>34</v>
      </c>
      <c r="C8" s="18">
        <v>0.9</v>
      </c>
      <c r="D8" s="49">
        <v>0.49</v>
      </c>
      <c r="E8" s="75">
        <f>УпрВесКоэф!E8</f>
        <v>1.111</v>
      </c>
      <c r="F8" s="253">
        <f t="shared" si="0"/>
        <v>0.54438999999999993</v>
      </c>
      <c r="G8" s="252" t="s">
        <v>110</v>
      </c>
      <c r="H8" s="253">
        <f>F8-УпрВесКоэф!$K$8</f>
        <v>0.54438999999999993</v>
      </c>
      <c r="J8" s="3"/>
    </row>
    <row r="9" spans="1:10" ht="75" x14ac:dyDescent="0.25">
      <c r="A9" s="399" t="s">
        <v>37</v>
      </c>
      <c r="B9" s="254" t="s">
        <v>38</v>
      </c>
      <c r="C9" s="18">
        <v>0.9</v>
      </c>
      <c r="D9" s="49">
        <v>0.47</v>
      </c>
      <c r="E9" s="75">
        <f>УпрВесКоэф!E9</f>
        <v>0.311</v>
      </c>
      <c r="F9" s="253">
        <f t="shared" si="0"/>
        <v>0.14616999999999999</v>
      </c>
      <c r="G9" s="385" t="s">
        <v>110</v>
      </c>
      <c r="H9" s="402">
        <f>(F9+F10+F11+F12)-УпрВесКоэф!$K$10</f>
        <v>0.59316999999999998</v>
      </c>
      <c r="J9" s="3"/>
    </row>
    <row r="10" spans="1:10" ht="93.75" customHeight="1" x14ac:dyDescent="0.25">
      <c r="A10" s="393"/>
      <c r="B10" s="254" t="s">
        <v>17</v>
      </c>
      <c r="C10" s="18">
        <v>0.8</v>
      </c>
      <c r="D10" s="49">
        <v>0.54</v>
      </c>
      <c r="E10" s="75">
        <f>УпрВесКоэф!E10</f>
        <v>0.3</v>
      </c>
      <c r="F10" s="253">
        <f t="shared" si="0"/>
        <v>0.16200000000000001</v>
      </c>
      <c r="G10" s="385"/>
      <c r="H10" s="402"/>
      <c r="J10" s="3"/>
    </row>
    <row r="11" spans="1:10" ht="90" x14ac:dyDescent="0.25">
      <c r="A11" s="393"/>
      <c r="B11" s="254" t="s">
        <v>18</v>
      </c>
      <c r="C11" s="18">
        <v>0.8</v>
      </c>
      <c r="D11" s="49">
        <v>0.46</v>
      </c>
      <c r="E11" s="75">
        <f>УпрВесКоэф!E11</f>
        <v>0.3</v>
      </c>
      <c r="F11" s="253">
        <f t="shared" si="0"/>
        <v>0.13800000000000001</v>
      </c>
      <c r="G11" s="385"/>
      <c r="H11" s="402"/>
      <c r="J11" s="3"/>
    </row>
    <row r="12" spans="1:10" ht="60.75" thickBot="1" x14ac:dyDescent="0.3">
      <c r="A12" s="394"/>
      <c r="B12" s="254" t="s">
        <v>39</v>
      </c>
      <c r="C12" s="18">
        <v>0.8</v>
      </c>
      <c r="D12" s="49">
        <v>0.49</v>
      </c>
      <c r="E12" s="75">
        <f>УпрВесКоэф!E12</f>
        <v>0.3</v>
      </c>
      <c r="F12" s="253">
        <f t="shared" si="0"/>
        <v>0.14699999999999999</v>
      </c>
      <c r="G12" s="385"/>
      <c r="H12" s="402"/>
      <c r="J12" s="3"/>
    </row>
    <row r="13" spans="1:10" ht="90" x14ac:dyDescent="0.25">
      <c r="A13" s="392" t="s">
        <v>4</v>
      </c>
      <c r="B13" s="254" t="s">
        <v>19</v>
      </c>
      <c r="C13" s="18">
        <v>0.5</v>
      </c>
      <c r="D13" s="217">
        <v>0.7</v>
      </c>
      <c r="E13" s="75">
        <f>УпрВесКоэф!E13</f>
        <v>0.26</v>
      </c>
      <c r="F13" s="253">
        <f t="shared" si="0"/>
        <v>0.182</v>
      </c>
      <c r="G13" s="385" t="s">
        <v>110</v>
      </c>
      <c r="H13" s="402">
        <f>(F13+F14+F15+F16+F17+F18+F19+F20+F21+F22+F23)-УпрВесКоэф!$K$17</f>
        <v>0.90400000000000014</v>
      </c>
      <c r="J13" s="3"/>
    </row>
    <row r="14" spans="1:10" ht="90" x14ac:dyDescent="0.25">
      <c r="A14" s="393"/>
      <c r="B14" s="254" t="s">
        <v>20</v>
      </c>
      <c r="C14" s="18">
        <v>0.8</v>
      </c>
      <c r="D14" s="217">
        <v>0.95</v>
      </c>
      <c r="E14" s="75">
        <f>УпрВесКоэф!E14</f>
        <v>0.2</v>
      </c>
      <c r="F14" s="253">
        <f t="shared" si="0"/>
        <v>0.19</v>
      </c>
      <c r="G14" s="385"/>
      <c r="H14" s="402"/>
      <c r="J14" s="3"/>
    </row>
    <row r="15" spans="1:10" ht="45" x14ac:dyDescent="0.25">
      <c r="A15" s="393"/>
      <c r="B15" s="254" t="s">
        <v>21</v>
      </c>
      <c r="C15" s="20" t="s">
        <v>15</v>
      </c>
      <c r="D15" s="216">
        <v>1</v>
      </c>
      <c r="E15" s="75">
        <f>УпрВесКоэф!E15</f>
        <v>0.05</v>
      </c>
      <c r="F15" s="253">
        <f t="shared" si="0"/>
        <v>0.05</v>
      </c>
      <c r="G15" s="385"/>
      <c r="H15" s="402"/>
      <c r="J15" s="3"/>
    </row>
    <row r="16" spans="1:10" ht="75" x14ac:dyDescent="0.25">
      <c r="A16" s="393"/>
      <c r="B16" s="254" t="s">
        <v>22</v>
      </c>
      <c r="C16" s="20" t="s">
        <v>15</v>
      </c>
      <c r="D16" s="216">
        <v>1</v>
      </c>
      <c r="E16" s="75">
        <f>УпрВесКоэф!E16</f>
        <v>0.05</v>
      </c>
      <c r="F16" s="253">
        <f t="shared" si="0"/>
        <v>0.05</v>
      </c>
      <c r="G16" s="385"/>
      <c r="H16" s="402"/>
      <c r="J16" s="3"/>
    </row>
    <row r="17" spans="1:10" ht="135" x14ac:dyDescent="0.25">
      <c r="A17" s="393"/>
      <c r="B17" s="254" t="s">
        <v>35</v>
      </c>
      <c r="C17" s="18">
        <v>0.5</v>
      </c>
      <c r="D17" s="217">
        <v>0.7</v>
      </c>
      <c r="E17" s="75">
        <f>УпрВесКоэф!E17</f>
        <v>0.2</v>
      </c>
      <c r="F17" s="253">
        <f t="shared" si="0"/>
        <v>0.13999999999999999</v>
      </c>
      <c r="G17" s="385"/>
      <c r="H17" s="402"/>
      <c r="J17" s="3"/>
    </row>
    <row r="18" spans="1:10" ht="90" x14ac:dyDescent="0.25">
      <c r="A18" s="393"/>
      <c r="B18" s="254" t="s">
        <v>23</v>
      </c>
      <c r="C18" s="18">
        <v>0.7</v>
      </c>
      <c r="D18" s="217">
        <v>0.8</v>
      </c>
      <c r="E18" s="75">
        <f>УпрВесКоэф!E18</f>
        <v>0.2</v>
      </c>
      <c r="F18" s="253">
        <f t="shared" si="0"/>
        <v>0.16000000000000003</v>
      </c>
      <c r="G18" s="385"/>
      <c r="H18" s="402"/>
      <c r="J18" s="3"/>
    </row>
    <row r="19" spans="1:10" ht="60" x14ac:dyDescent="0.25">
      <c r="A19" s="393"/>
      <c r="B19" s="254" t="s">
        <v>24</v>
      </c>
      <c r="C19" s="18">
        <v>1</v>
      </c>
      <c r="D19" s="217">
        <v>0</v>
      </c>
      <c r="E19" s="75">
        <f>УпрВесКоэф!E19</f>
        <v>0.15</v>
      </c>
      <c r="F19" s="253">
        <f t="shared" si="0"/>
        <v>0</v>
      </c>
      <c r="G19" s="385"/>
      <c r="H19" s="402"/>
      <c r="J19" s="3"/>
    </row>
    <row r="20" spans="1:10" ht="60" x14ac:dyDescent="0.25">
      <c r="A20" s="393"/>
      <c r="B20" s="254" t="s">
        <v>25</v>
      </c>
      <c r="C20" s="18">
        <v>0.25</v>
      </c>
      <c r="D20" s="217">
        <v>0</v>
      </c>
      <c r="E20" s="75">
        <f>УпрВесКоэф!E20</f>
        <v>0.2</v>
      </c>
      <c r="F20" s="253">
        <f t="shared" si="0"/>
        <v>0</v>
      </c>
      <c r="G20" s="385"/>
      <c r="H20" s="402"/>
      <c r="J20" s="3"/>
    </row>
    <row r="21" spans="1:10" ht="45" x14ac:dyDescent="0.25">
      <c r="A21" s="393"/>
      <c r="B21" s="254" t="s">
        <v>26</v>
      </c>
      <c r="C21" s="18">
        <v>0.35</v>
      </c>
      <c r="D21" s="217">
        <v>0.16</v>
      </c>
      <c r="E21" s="75">
        <f>УпрВесКоэф!E21</f>
        <v>0.2</v>
      </c>
      <c r="F21" s="253">
        <f t="shared" si="0"/>
        <v>3.2000000000000001E-2</v>
      </c>
      <c r="G21" s="385"/>
      <c r="H21" s="402"/>
      <c r="J21" s="3"/>
    </row>
    <row r="22" spans="1:10" ht="60" x14ac:dyDescent="0.25">
      <c r="A22" s="393"/>
      <c r="B22" s="254" t="s">
        <v>27</v>
      </c>
      <c r="C22" s="20" t="s">
        <v>15</v>
      </c>
      <c r="D22" s="216">
        <v>1</v>
      </c>
      <c r="E22" s="75">
        <f>УпрВесКоэф!E22</f>
        <v>0.05</v>
      </c>
      <c r="F22" s="253">
        <f t="shared" si="0"/>
        <v>0.05</v>
      </c>
      <c r="G22" s="385"/>
      <c r="H22" s="402"/>
      <c r="J22" s="3"/>
    </row>
    <row r="23" spans="1:10" ht="60.75" thickBot="1" x14ac:dyDescent="0.3">
      <c r="A23" s="400"/>
      <c r="B23" s="254" t="s">
        <v>28</v>
      </c>
      <c r="C23" s="20" t="s">
        <v>15</v>
      </c>
      <c r="D23" s="216">
        <v>1</v>
      </c>
      <c r="E23" s="75">
        <f>УпрВесКоэф!E23</f>
        <v>0.05</v>
      </c>
      <c r="F23" s="253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54" t="s">
        <v>29</v>
      </c>
      <c r="C24" s="18">
        <v>0.15</v>
      </c>
      <c r="D24" s="217">
        <v>0</v>
      </c>
      <c r="E24" s="75">
        <f>УпрВесКоэф!E24</f>
        <v>1.83</v>
      </c>
      <c r="F24" s="253">
        <f t="shared" si="0"/>
        <v>0</v>
      </c>
      <c r="G24" s="385" t="s">
        <v>110</v>
      </c>
      <c r="H24" s="402">
        <f>(F24+F25+F26+F27)-УпрВесКоэф!$K$25</f>
        <v>0.92</v>
      </c>
      <c r="J24" s="3"/>
    </row>
    <row r="25" spans="1:10" ht="75" x14ac:dyDescent="0.25">
      <c r="A25" s="405"/>
      <c r="B25" s="254" t="s">
        <v>30</v>
      </c>
      <c r="C25" s="18">
        <v>0.15</v>
      </c>
      <c r="D25" s="217">
        <v>0.28000000000000003</v>
      </c>
      <c r="E25" s="75">
        <f>УпрВесКоэф!E25</f>
        <v>1.5</v>
      </c>
      <c r="F25" s="253">
        <f t="shared" si="0"/>
        <v>0.42000000000000004</v>
      </c>
      <c r="G25" s="385"/>
      <c r="H25" s="402"/>
      <c r="J25" s="3"/>
    </row>
    <row r="26" spans="1:10" ht="36" customHeight="1" x14ac:dyDescent="0.25">
      <c r="A26" s="405"/>
      <c r="B26" s="254" t="s">
        <v>40</v>
      </c>
      <c r="C26" s="20" t="s">
        <v>15</v>
      </c>
      <c r="D26" s="216">
        <v>1</v>
      </c>
      <c r="E26" s="75">
        <f>УпрВесКоэф!E26</f>
        <v>0.25</v>
      </c>
      <c r="F26" s="253">
        <f t="shared" si="0"/>
        <v>0.25</v>
      </c>
      <c r="G26" s="385"/>
      <c r="H26" s="402"/>
      <c r="J26" s="3"/>
    </row>
    <row r="27" spans="1:10" ht="45.75" thickBot="1" x14ac:dyDescent="0.3">
      <c r="A27" s="406"/>
      <c r="B27" s="254" t="s">
        <v>41</v>
      </c>
      <c r="C27" s="20" t="s">
        <v>15</v>
      </c>
      <c r="D27" s="216">
        <v>1</v>
      </c>
      <c r="E27" s="75">
        <f>УпрВесКоэф!E27</f>
        <v>0.25</v>
      </c>
      <c r="F27" s="253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54" t="s">
        <v>6</v>
      </c>
      <c r="C28" s="18">
        <v>0.7</v>
      </c>
      <c r="D28" s="49">
        <v>0.11</v>
      </c>
      <c r="E28" s="75">
        <f>УпрВесКоэф!E28</f>
        <v>1.4279999999999999</v>
      </c>
      <c r="F28" s="253">
        <f t="shared" si="0"/>
        <v>0.15708</v>
      </c>
      <c r="G28" s="252" t="s">
        <v>110</v>
      </c>
      <c r="H28" s="253">
        <f>F28-УпрВесКоэф!$K$28</f>
        <v>0.15708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4.1186399999999992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90" zoomScaleNormal="90" workbookViewId="0">
      <selection activeCell="F16" sqref="F16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90" t="s">
        <v>42</v>
      </c>
      <c r="D3" s="290" t="s">
        <v>109</v>
      </c>
      <c r="E3" s="290" t="s">
        <v>9</v>
      </c>
      <c r="F3" s="290" t="s">
        <v>8</v>
      </c>
      <c r="G3" s="290" t="s">
        <v>10</v>
      </c>
      <c r="H3" s="290" t="s">
        <v>13</v>
      </c>
      <c r="J3" s="3"/>
    </row>
    <row r="4" spans="1:10" ht="30" x14ac:dyDescent="0.25">
      <c r="A4" s="392" t="s">
        <v>3</v>
      </c>
      <c r="B4" s="294" t="s">
        <v>36</v>
      </c>
      <c r="C4" s="6">
        <v>0.7</v>
      </c>
      <c r="D4" s="216">
        <v>0</v>
      </c>
      <c r="E4" s="75">
        <f>УпрВесКоэф!E4</f>
        <v>1.429</v>
      </c>
      <c r="F4" s="293">
        <f>D4*E4</f>
        <v>0</v>
      </c>
      <c r="G4" s="385" t="s">
        <v>118</v>
      </c>
      <c r="H4" s="293">
        <f>F4-УпрВесКоэф!$K$4</f>
        <v>0</v>
      </c>
      <c r="J4" s="3"/>
    </row>
    <row r="5" spans="1:10" ht="30" x14ac:dyDescent="0.25">
      <c r="A5" s="393"/>
      <c r="B5" s="294" t="s">
        <v>11</v>
      </c>
      <c r="C5" s="6">
        <v>0.7</v>
      </c>
      <c r="D5" s="217">
        <v>0.88</v>
      </c>
      <c r="E5" s="75">
        <f>УпрВесКоэф!E5</f>
        <v>1</v>
      </c>
      <c r="F5" s="293">
        <f t="shared" ref="F5:F28" si="0">D5*E5</f>
        <v>0.88</v>
      </c>
      <c r="G5" s="385"/>
      <c r="H5" s="402">
        <f>(F5+F6+F7)-УпрВесКоэф!$K$6</f>
        <v>1.232</v>
      </c>
      <c r="J5" s="3"/>
    </row>
    <row r="6" spans="1:10" ht="35.25" customHeight="1" x14ac:dyDescent="0.25">
      <c r="A6" s="393"/>
      <c r="B6" s="294" t="s">
        <v>12</v>
      </c>
      <c r="C6" s="6">
        <v>0.3</v>
      </c>
      <c r="D6" s="217">
        <v>0.44</v>
      </c>
      <c r="E6" s="75">
        <f>УпрВесКоэф!E6</f>
        <v>0.8</v>
      </c>
      <c r="F6" s="293">
        <f t="shared" si="0"/>
        <v>0.35200000000000004</v>
      </c>
      <c r="G6" s="385"/>
      <c r="H6" s="402"/>
      <c r="J6" s="3"/>
    </row>
    <row r="7" spans="1:10" ht="30.75" thickBot="1" x14ac:dyDescent="0.3">
      <c r="A7" s="394"/>
      <c r="B7" s="294" t="s">
        <v>16</v>
      </c>
      <c r="C7" s="6">
        <v>0.1</v>
      </c>
      <c r="D7" s="217">
        <v>0</v>
      </c>
      <c r="E7" s="75">
        <f>УпрВесКоэф!E7</f>
        <v>0.6</v>
      </c>
      <c r="F7" s="293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294" t="s">
        <v>34</v>
      </c>
      <c r="C8" s="18">
        <v>0.9</v>
      </c>
      <c r="D8" s="49">
        <v>0.51</v>
      </c>
      <c r="E8" s="75">
        <f>УпрВесКоэф!E8</f>
        <v>1.111</v>
      </c>
      <c r="F8" s="293">
        <f t="shared" si="0"/>
        <v>0.56661000000000006</v>
      </c>
      <c r="G8" s="292" t="s">
        <v>110</v>
      </c>
      <c r="H8" s="293">
        <f>F8-УпрВесКоэф!$K$8</f>
        <v>0.56661000000000006</v>
      </c>
      <c r="J8" s="3"/>
    </row>
    <row r="9" spans="1:10" ht="75" x14ac:dyDescent="0.25">
      <c r="A9" s="399" t="s">
        <v>37</v>
      </c>
      <c r="B9" s="294" t="s">
        <v>38</v>
      </c>
      <c r="C9" s="18">
        <v>0.9</v>
      </c>
      <c r="D9" s="49">
        <v>0.4</v>
      </c>
      <c r="E9" s="75">
        <f>УпрВесКоэф!E9</f>
        <v>0.311</v>
      </c>
      <c r="F9" s="293">
        <f t="shared" si="0"/>
        <v>0.12440000000000001</v>
      </c>
      <c r="G9" s="385" t="s">
        <v>110</v>
      </c>
      <c r="H9" s="402">
        <f>(F9+F10+F11+F12)-УпрВесКоэф!$K$10</f>
        <v>0.60139999999999993</v>
      </c>
      <c r="J9" s="3"/>
    </row>
    <row r="10" spans="1:10" ht="93.75" customHeight="1" x14ac:dyDescent="0.25">
      <c r="A10" s="393"/>
      <c r="B10" s="294" t="s">
        <v>17</v>
      </c>
      <c r="C10" s="18">
        <v>0.8</v>
      </c>
      <c r="D10" s="49">
        <v>0.48</v>
      </c>
      <c r="E10" s="75">
        <f>УпрВесКоэф!E10</f>
        <v>0.3</v>
      </c>
      <c r="F10" s="293">
        <f t="shared" si="0"/>
        <v>0.14399999999999999</v>
      </c>
      <c r="G10" s="385"/>
      <c r="H10" s="402"/>
      <c r="J10" s="3"/>
    </row>
    <row r="11" spans="1:10" ht="90" x14ac:dyDescent="0.25">
      <c r="A11" s="393"/>
      <c r="B11" s="294" t="s">
        <v>18</v>
      </c>
      <c r="C11" s="18">
        <v>0.8</v>
      </c>
      <c r="D11" s="49">
        <v>0.61</v>
      </c>
      <c r="E11" s="75">
        <f>УпрВесКоэф!E11</f>
        <v>0.3</v>
      </c>
      <c r="F11" s="293">
        <f t="shared" si="0"/>
        <v>0.183</v>
      </c>
      <c r="G11" s="385"/>
      <c r="H11" s="402"/>
      <c r="J11" s="3"/>
    </row>
    <row r="12" spans="1:10" ht="60.75" thickBot="1" x14ac:dyDescent="0.3">
      <c r="A12" s="394"/>
      <c r="B12" s="294" t="s">
        <v>39</v>
      </c>
      <c r="C12" s="18">
        <v>0.8</v>
      </c>
      <c r="D12" s="49">
        <v>0.5</v>
      </c>
      <c r="E12" s="75">
        <f>УпрВесКоэф!E12</f>
        <v>0.3</v>
      </c>
      <c r="F12" s="293">
        <f t="shared" si="0"/>
        <v>0.15</v>
      </c>
      <c r="G12" s="385"/>
      <c r="H12" s="402"/>
      <c r="J12" s="3"/>
    </row>
    <row r="13" spans="1:10" ht="90" x14ac:dyDescent="0.25">
      <c r="A13" s="392" t="s">
        <v>4</v>
      </c>
      <c r="B13" s="294" t="s">
        <v>19</v>
      </c>
      <c r="C13" s="18">
        <v>0.5</v>
      </c>
      <c r="D13" s="217">
        <v>0.6</v>
      </c>
      <c r="E13" s="75">
        <f>УпрВесКоэф!E13</f>
        <v>0.26</v>
      </c>
      <c r="F13" s="293">
        <f t="shared" si="0"/>
        <v>0.156</v>
      </c>
      <c r="G13" s="385" t="s">
        <v>2</v>
      </c>
      <c r="H13" s="402">
        <f>(F13+F14+F15+F16+F17+F18+F19+F20+F21+F22+F23)-УпрВесКоэф!$K$17</f>
        <v>1.1240000000000003</v>
      </c>
      <c r="J13" s="3"/>
    </row>
    <row r="14" spans="1:10" ht="90" x14ac:dyDescent="0.25">
      <c r="A14" s="393"/>
      <c r="B14" s="294" t="s">
        <v>20</v>
      </c>
      <c r="C14" s="18">
        <v>0.8</v>
      </c>
      <c r="D14" s="217">
        <v>0.8</v>
      </c>
      <c r="E14" s="75">
        <f>УпрВесКоэф!E14</f>
        <v>0.2</v>
      </c>
      <c r="F14" s="293">
        <f t="shared" si="0"/>
        <v>0.16000000000000003</v>
      </c>
      <c r="G14" s="385"/>
      <c r="H14" s="402"/>
      <c r="J14" s="3"/>
    </row>
    <row r="15" spans="1:10" ht="45" x14ac:dyDescent="0.25">
      <c r="A15" s="393"/>
      <c r="B15" s="294" t="s">
        <v>21</v>
      </c>
      <c r="C15" s="20" t="s">
        <v>15</v>
      </c>
      <c r="D15" s="216">
        <v>1</v>
      </c>
      <c r="E15" s="75">
        <f>УпрВесКоэф!E15</f>
        <v>0.05</v>
      </c>
      <c r="F15" s="293">
        <f t="shared" si="0"/>
        <v>0.05</v>
      </c>
      <c r="G15" s="385"/>
      <c r="H15" s="402"/>
      <c r="J15" s="3"/>
    </row>
    <row r="16" spans="1:10" ht="75" x14ac:dyDescent="0.25">
      <c r="A16" s="393"/>
      <c r="B16" s="294" t="s">
        <v>22</v>
      </c>
      <c r="C16" s="20" t="s">
        <v>15</v>
      </c>
      <c r="D16" s="216">
        <v>1</v>
      </c>
      <c r="E16" s="75">
        <f>УпрВесКоэф!E16</f>
        <v>0.05</v>
      </c>
      <c r="F16" s="293">
        <f t="shared" si="0"/>
        <v>0.05</v>
      </c>
      <c r="G16" s="385"/>
      <c r="H16" s="402"/>
      <c r="J16" s="3"/>
    </row>
    <row r="17" spans="1:10" ht="135" x14ac:dyDescent="0.25">
      <c r="A17" s="393"/>
      <c r="B17" s="294" t="s">
        <v>35</v>
      </c>
      <c r="C17" s="18">
        <v>0.5</v>
      </c>
      <c r="D17" s="217">
        <v>0.94</v>
      </c>
      <c r="E17" s="75">
        <f>УпрВесКоэф!E17</f>
        <v>0.2</v>
      </c>
      <c r="F17" s="293">
        <f t="shared" si="0"/>
        <v>0.188</v>
      </c>
      <c r="G17" s="385"/>
      <c r="H17" s="402"/>
      <c r="J17" s="3"/>
    </row>
    <row r="18" spans="1:10" ht="90" x14ac:dyDescent="0.25">
      <c r="A18" s="393"/>
      <c r="B18" s="294" t="s">
        <v>23</v>
      </c>
      <c r="C18" s="18">
        <v>0.7</v>
      </c>
      <c r="D18" s="217">
        <v>0.9</v>
      </c>
      <c r="E18" s="75">
        <f>УпрВесКоэф!E18</f>
        <v>0.2</v>
      </c>
      <c r="F18" s="293">
        <f t="shared" si="0"/>
        <v>0.18000000000000002</v>
      </c>
      <c r="G18" s="385"/>
      <c r="H18" s="402"/>
      <c r="J18" s="3"/>
    </row>
    <row r="19" spans="1:10" ht="60" x14ac:dyDescent="0.25">
      <c r="A19" s="393"/>
      <c r="B19" s="294" t="s">
        <v>24</v>
      </c>
      <c r="C19" s="18">
        <v>1</v>
      </c>
      <c r="D19" s="217">
        <v>1</v>
      </c>
      <c r="E19" s="75">
        <f>УпрВесКоэф!E19</f>
        <v>0.15</v>
      </c>
      <c r="F19" s="293">
        <f t="shared" si="0"/>
        <v>0.15</v>
      </c>
      <c r="G19" s="385"/>
      <c r="H19" s="402"/>
      <c r="J19" s="3"/>
    </row>
    <row r="20" spans="1:10" ht="60" x14ac:dyDescent="0.25">
      <c r="A20" s="393"/>
      <c r="B20" s="294" t="s">
        <v>25</v>
      </c>
      <c r="C20" s="18">
        <v>0.25</v>
      </c>
      <c r="D20" s="217">
        <v>0.09</v>
      </c>
      <c r="E20" s="75">
        <f>УпрВесКоэф!E20</f>
        <v>0.2</v>
      </c>
      <c r="F20" s="293">
        <f t="shared" si="0"/>
        <v>1.7999999999999999E-2</v>
      </c>
      <c r="G20" s="385"/>
      <c r="H20" s="402"/>
      <c r="J20" s="3"/>
    </row>
    <row r="21" spans="1:10" ht="45" x14ac:dyDescent="0.25">
      <c r="A21" s="393"/>
      <c r="B21" s="294" t="s">
        <v>26</v>
      </c>
      <c r="C21" s="18">
        <v>0.35</v>
      </c>
      <c r="D21" s="217">
        <v>0.36</v>
      </c>
      <c r="E21" s="75">
        <f>УпрВесКоэф!E21</f>
        <v>0.2</v>
      </c>
      <c r="F21" s="293">
        <f t="shared" si="0"/>
        <v>7.1999999999999995E-2</v>
      </c>
      <c r="G21" s="385"/>
      <c r="H21" s="402"/>
      <c r="J21" s="3"/>
    </row>
    <row r="22" spans="1:10" ht="60" x14ac:dyDescent="0.25">
      <c r="A22" s="393"/>
      <c r="B22" s="294" t="s">
        <v>27</v>
      </c>
      <c r="C22" s="20" t="s">
        <v>15</v>
      </c>
      <c r="D22" s="216">
        <v>1</v>
      </c>
      <c r="E22" s="75">
        <f>УпрВесКоэф!E22</f>
        <v>0.05</v>
      </c>
      <c r="F22" s="293">
        <f t="shared" si="0"/>
        <v>0.05</v>
      </c>
      <c r="G22" s="385"/>
      <c r="H22" s="402"/>
      <c r="J22" s="3"/>
    </row>
    <row r="23" spans="1:10" ht="60.75" thickBot="1" x14ac:dyDescent="0.3">
      <c r="A23" s="400"/>
      <c r="B23" s="294" t="s">
        <v>28</v>
      </c>
      <c r="C23" s="20" t="s">
        <v>15</v>
      </c>
      <c r="D23" s="216">
        <v>1</v>
      </c>
      <c r="E23" s="75">
        <f>УпрВесКоэф!E23</f>
        <v>0.05</v>
      </c>
      <c r="F23" s="293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94" t="s">
        <v>29</v>
      </c>
      <c r="C24" s="18">
        <v>0.15</v>
      </c>
      <c r="D24" s="217">
        <v>0</v>
      </c>
      <c r="E24" s="75">
        <f>УпрВесКоэф!E24</f>
        <v>1.83</v>
      </c>
      <c r="F24" s="293">
        <f t="shared" si="0"/>
        <v>0</v>
      </c>
      <c r="G24" s="385" t="s">
        <v>110</v>
      </c>
      <c r="H24" s="402">
        <f>(F24+F25+F26+F27)-УпрВесКоэф!$K$25</f>
        <v>0.60499999999999998</v>
      </c>
      <c r="J24" s="3"/>
    </row>
    <row r="25" spans="1:10" ht="75" x14ac:dyDescent="0.25">
      <c r="A25" s="405"/>
      <c r="B25" s="294" t="s">
        <v>30</v>
      </c>
      <c r="C25" s="18">
        <v>0.15</v>
      </c>
      <c r="D25" s="217">
        <v>7.0000000000000007E-2</v>
      </c>
      <c r="E25" s="75">
        <f>УпрВесКоэф!E25</f>
        <v>1.5</v>
      </c>
      <c r="F25" s="293">
        <f t="shared" si="0"/>
        <v>0.10500000000000001</v>
      </c>
      <c r="G25" s="385"/>
      <c r="H25" s="402"/>
      <c r="J25" s="3"/>
    </row>
    <row r="26" spans="1:10" ht="36" customHeight="1" x14ac:dyDescent="0.25">
      <c r="A26" s="405"/>
      <c r="B26" s="294" t="s">
        <v>40</v>
      </c>
      <c r="C26" s="20" t="s">
        <v>15</v>
      </c>
      <c r="D26" s="216">
        <v>1</v>
      </c>
      <c r="E26" s="75">
        <f>УпрВесКоэф!E26</f>
        <v>0.25</v>
      </c>
      <c r="F26" s="293">
        <f t="shared" si="0"/>
        <v>0.25</v>
      </c>
      <c r="G26" s="385"/>
      <c r="H26" s="402"/>
      <c r="J26" s="3"/>
    </row>
    <row r="27" spans="1:10" ht="45.75" thickBot="1" x14ac:dyDescent="0.3">
      <c r="A27" s="406"/>
      <c r="B27" s="294" t="s">
        <v>41</v>
      </c>
      <c r="C27" s="20" t="s">
        <v>15</v>
      </c>
      <c r="D27" s="216">
        <v>1</v>
      </c>
      <c r="E27" s="75">
        <f>УпрВесКоэф!E27</f>
        <v>0.25</v>
      </c>
      <c r="F27" s="293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94" t="s">
        <v>6</v>
      </c>
      <c r="C28" s="18">
        <v>0.7</v>
      </c>
      <c r="D28" s="49">
        <v>0.9</v>
      </c>
      <c r="E28" s="75">
        <f>УпрВесКоэф!E28</f>
        <v>1.4279999999999999</v>
      </c>
      <c r="F28" s="293">
        <f t="shared" si="0"/>
        <v>1.2851999999999999</v>
      </c>
      <c r="G28" s="292" t="s">
        <v>2</v>
      </c>
      <c r="H28" s="293">
        <f>F28-УпрВесКоэф!$K$28</f>
        <v>1.2851999999999999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5.4142100000000006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3" zoomScale="90" zoomScaleNormal="90" workbookViewId="0">
      <selection activeCell="G28" sqref="G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90" t="s">
        <v>42</v>
      </c>
      <c r="D3" s="290" t="s">
        <v>109</v>
      </c>
      <c r="E3" s="290" t="s">
        <v>9</v>
      </c>
      <c r="F3" s="290" t="s">
        <v>8</v>
      </c>
      <c r="G3" s="290" t="s">
        <v>10</v>
      </c>
      <c r="H3" s="290" t="s">
        <v>13</v>
      </c>
      <c r="J3" s="3"/>
    </row>
    <row r="4" spans="1:10" ht="30" x14ac:dyDescent="0.25">
      <c r="A4" s="392" t="s">
        <v>3</v>
      </c>
      <c r="B4" s="294" t="s">
        <v>36</v>
      </c>
      <c r="C4" s="6">
        <v>0.7</v>
      </c>
      <c r="D4" s="216">
        <v>0</v>
      </c>
      <c r="E4" s="75">
        <f>УпрВесКоэф!E4</f>
        <v>1.429</v>
      </c>
      <c r="F4" s="293">
        <f>D4*E4</f>
        <v>0</v>
      </c>
      <c r="G4" s="385" t="s">
        <v>118</v>
      </c>
      <c r="H4" s="293">
        <f>F4-УпрВесКоэф!$K$4</f>
        <v>0</v>
      </c>
      <c r="J4" s="3"/>
    </row>
    <row r="5" spans="1:10" ht="30" x14ac:dyDescent="0.25">
      <c r="A5" s="393"/>
      <c r="B5" s="294" t="s">
        <v>11</v>
      </c>
      <c r="C5" s="6">
        <v>0.7</v>
      </c>
      <c r="D5" s="217">
        <v>1</v>
      </c>
      <c r="E5" s="75">
        <f>УпрВесКоэф!E5</f>
        <v>1</v>
      </c>
      <c r="F5" s="293">
        <f t="shared" ref="F5:F28" si="0">D5*E5</f>
        <v>1</v>
      </c>
      <c r="G5" s="385"/>
      <c r="H5" s="402">
        <f>(F5+F6+F7)-УпрВесКоэф!$K$6</f>
        <v>1.3360000000000001</v>
      </c>
      <c r="J5" s="3"/>
    </row>
    <row r="6" spans="1:10" ht="35.25" customHeight="1" x14ac:dyDescent="0.25">
      <c r="A6" s="393"/>
      <c r="B6" s="294" t="s">
        <v>12</v>
      </c>
      <c r="C6" s="6">
        <v>0.3</v>
      </c>
      <c r="D6" s="217">
        <v>0.42</v>
      </c>
      <c r="E6" s="75">
        <f>УпрВесКоэф!E6</f>
        <v>0.8</v>
      </c>
      <c r="F6" s="293">
        <f t="shared" si="0"/>
        <v>0.33600000000000002</v>
      </c>
      <c r="G6" s="385"/>
      <c r="H6" s="402"/>
      <c r="J6" s="3"/>
    </row>
    <row r="7" spans="1:10" ht="30.75" thickBot="1" x14ac:dyDescent="0.3">
      <c r="A7" s="394"/>
      <c r="B7" s="294" t="s">
        <v>16</v>
      </c>
      <c r="C7" s="6">
        <v>0.1</v>
      </c>
      <c r="D7" s="217">
        <v>0</v>
      </c>
      <c r="E7" s="75">
        <f>УпрВесКоэф!E7</f>
        <v>0.6</v>
      </c>
      <c r="F7" s="293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294" t="s">
        <v>34</v>
      </c>
      <c r="C8" s="18">
        <v>0.9</v>
      </c>
      <c r="D8" s="49">
        <v>0.47599999999999998</v>
      </c>
      <c r="E8" s="75">
        <f>УпрВесКоэф!E8</f>
        <v>1.111</v>
      </c>
      <c r="F8" s="293">
        <f t="shared" si="0"/>
        <v>0.52883599999999997</v>
      </c>
      <c r="G8" s="292" t="s">
        <v>110</v>
      </c>
      <c r="H8" s="293">
        <f>F8-УпрВесКоэф!$K$8</f>
        <v>0.52883599999999997</v>
      </c>
      <c r="J8" s="3"/>
    </row>
    <row r="9" spans="1:10" ht="75" x14ac:dyDescent="0.25">
      <c r="A9" s="399" t="s">
        <v>37</v>
      </c>
      <c r="B9" s="294" t="s">
        <v>38</v>
      </c>
      <c r="C9" s="18">
        <v>0.9</v>
      </c>
      <c r="D9" s="49">
        <v>0.47599999999999998</v>
      </c>
      <c r="E9" s="75">
        <f>УпрВесКоэф!E9</f>
        <v>0.311</v>
      </c>
      <c r="F9" s="293">
        <f t="shared" si="0"/>
        <v>0.148036</v>
      </c>
      <c r="G9" s="385" t="s">
        <v>2</v>
      </c>
      <c r="H9" s="402">
        <f>(F9+F10+F11+F12)-УпрВесКоэф!$K$10</f>
        <v>1.030036</v>
      </c>
      <c r="J9" s="3"/>
    </row>
    <row r="10" spans="1:10" ht="93.75" customHeight="1" x14ac:dyDescent="0.25">
      <c r="A10" s="393"/>
      <c r="B10" s="294" t="s">
        <v>17</v>
      </c>
      <c r="C10" s="18">
        <v>0.8</v>
      </c>
      <c r="D10" s="49">
        <v>0.98</v>
      </c>
      <c r="E10" s="75">
        <f>УпрВесКоэф!E10</f>
        <v>0.3</v>
      </c>
      <c r="F10" s="293">
        <f t="shared" si="0"/>
        <v>0.29399999999999998</v>
      </c>
      <c r="G10" s="385"/>
      <c r="H10" s="402"/>
      <c r="J10" s="3"/>
    </row>
    <row r="11" spans="1:10" ht="90" x14ac:dyDescent="0.25">
      <c r="A11" s="393"/>
      <c r="B11" s="294" t="s">
        <v>18</v>
      </c>
      <c r="C11" s="18">
        <v>0.8</v>
      </c>
      <c r="D11" s="49">
        <v>0.96</v>
      </c>
      <c r="E11" s="75">
        <f>УпрВесКоэф!E11</f>
        <v>0.3</v>
      </c>
      <c r="F11" s="293">
        <f t="shared" si="0"/>
        <v>0.28799999999999998</v>
      </c>
      <c r="G11" s="385"/>
      <c r="H11" s="402"/>
      <c r="J11" s="3"/>
    </row>
    <row r="12" spans="1:10" ht="60.75" thickBot="1" x14ac:dyDescent="0.3">
      <c r="A12" s="394"/>
      <c r="B12" s="294" t="s">
        <v>39</v>
      </c>
      <c r="C12" s="18">
        <v>0.8</v>
      </c>
      <c r="D12" s="49">
        <v>1</v>
      </c>
      <c r="E12" s="75">
        <f>УпрВесКоэф!E12</f>
        <v>0.3</v>
      </c>
      <c r="F12" s="293">
        <f t="shared" si="0"/>
        <v>0.3</v>
      </c>
      <c r="G12" s="385"/>
      <c r="H12" s="402"/>
      <c r="J12" s="3"/>
    </row>
    <row r="13" spans="1:10" ht="90" x14ac:dyDescent="0.25">
      <c r="A13" s="392" t="s">
        <v>4</v>
      </c>
      <c r="B13" s="294" t="s">
        <v>19</v>
      </c>
      <c r="C13" s="18">
        <v>0.5</v>
      </c>
      <c r="D13" s="217">
        <v>0.4</v>
      </c>
      <c r="E13" s="75">
        <f>УпрВесКоэф!E13</f>
        <v>0.26</v>
      </c>
      <c r="F13" s="293">
        <f t="shared" si="0"/>
        <v>0.10400000000000001</v>
      </c>
      <c r="G13" s="385" t="s">
        <v>110</v>
      </c>
      <c r="H13" s="402">
        <f>(F13+F14+F15+F16+F17+F18+F19+F20+F21+F22+F23)-УпрВесКоэф!$K$17</f>
        <v>0.93350000000000022</v>
      </c>
      <c r="J13" s="3"/>
    </row>
    <row r="14" spans="1:10" ht="90" x14ac:dyDescent="0.25">
      <c r="A14" s="393"/>
      <c r="B14" s="294" t="s">
        <v>20</v>
      </c>
      <c r="C14" s="18">
        <v>0.8</v>
      </c>
      <c r="D14" s="217">
        <v>0.8</v>
      </c>
      <c r="E14" s="75">
        <f>УпрВесКоэф!E14</f>
        <v>0.2</v>
      </c>
      <c r="F14" s="293">
        <f t="shared" si="0"/>
        <v>0.16000000000000003</v>
      </c>
      <c r="G14" s="385"/>
      <c r="H14" s="402"/>
      <c r="J14" s="3"/>
    </row>
    <row r="15" spans="1:10" ht="45" x14ac:dyDescent="0.25">
      <c r="A15" s="393"/>
      <c r="B15" s="294" t="s">
        <v>21</v>
      </c>
      <c r="C15" s="20" t="s">
        <v>15</v>
      </c>
      <c r="D15" s="216">
        <v>1</v>
      </c>
      <c r="E15" s="75">
        <f>УпрВесКоэф!E15</f>
        <v>0.05</v>
      </c>
      <c r="F15" s="293">
        <f t="shared" si="0"/>
        <v>0.05</v>
      </c>
      <c r="G15" s="385"/>
      <c r="H15" s="402"/>
      <c r="J15" s="3"/>
    </row>
    <row r="16" spans="1:10" ht="75" x14ac:dyDescent="0.25">
      <c r="A16" s="393"/>
      <c r="B16" s="294" t="s">
        <v>22</v>
      </c>
      <c r="C16" s="20" t="s">
        <v>15</v>
      </c>
      <c r="D16" s="216">
        <v>1</v>
      </c>
      <c r="E16" s="75">
        <f>УпрВесКоэф!E16</f>
        <v>0.05</v>
      </c>
      <c r="F16" s="293">
        <f t="shared" si="0"/>
        <v>0.05</v>
      </c>
      <c r="G16" s="385"/>
      <c r="H16" s="402"/>
      <c r="J16" s="3"/>
    </row>
    <row r="17" spans="1:10" ht="135" x14ac:dyDescent="0.25">
      <c r="A17" s="393"/>
      <c r="B17" s="294" t="s">
        <v>35</v>
      </c>
      <c r="C17" s="18">
        <v>0.5</v>
      </c>
      <c r="D17" s="217">
        <v>0.68</v>
      </c>
      <c r="E17" s="75">
        <f>УпрВесКоэф!E17</f>
        <v>0.2</v>
      </c>
      <c r="F17" s="293">
        <f t="shared" si="0"/>
        <v>0.13600000000000001</v>
      </c>
      <c r="G17" s="385"/>
      <c r="H17" s="402"/>
      <c r="J17" s="3"/>
    </row>
    <row r="18" spans="1:10" ht="90" x14ac:dyDescent="0.25">
      <c r="A18" s="393"/>
      <c r="B18" s="294" t="s">
        <v>23</v>
      </c>
      <c r="C18" s="18">
        <v>0.7</v>
      </c>
      <c r="D18" s="217">
        <v>0.7</v>
      </c>
      <c r="E18" s="75">
        <f>УпрВесКоэф!E18</f>
        <v>0.2</v>
      </c>
      <c r="F18" s="293">
        <f t="shared" si="0"/>
        <v>0.13999999999999999</v>
      </c>
      <c r="G18" s="385"/>
      <c r="H18" s="402"/>
      <c r="J18" s="3"/>
    </row>
    <row r="19" spans="1:10" ht="60" x14ac:dyDescent="0.25">
      <c r="A19" s="393"/>
      <c r="B19" s="294" t="s">
        <v>24</v>
      </c>
      <c r="C19" s="18">
        <v>1</v>
      </c>
      <c r="D19" s="217">
        <v>0.93</v>
      </c>
      <c r="E19" s="75">
        <f>УпрВесКоэф!E19</f>
        <v>0.15</v>
      </c>
      <c r="F19" s="293">
        <f t="shared" si="0"/>
        <v>0.13950000000000001</v>
      </c>
      <c r="G19" s="385"/>
      <c r="H19" s="402"/>
      <c r="J19" s="3"/>
    </row>
    <row r="20" spans="1:10" ht="60" x14ac:dyDescent="0.25">
      <c r="A20" s="393"/>
      <c r="B20" s="294" t="s">
        <v>25</v>
      </c>
      <c r="C20" s="18">
        <v>0.25</v>
      </c>
      <c r="D20" s="217">
        <v>0</v>
      </c>
      <c r="E20" s="75">
        <f>УпрВесКоэф!E20</f>
        <v>0.2</v>
      </c>
      <c r="F20" s="293">
        <f t="shared" si="0"/>
        <v>0</v>
      </c>
      <c r="G20" s="385"/>
      <c r="H20" s="402"/>
      <c r="J20" s="3"/>
    </row>
    <row r="21" spans="1:10" ht="45" x14ac:dyDescent="0.25">
      <c r="A21" s="393"/>
      <c r="B21" s="294" t="s">
        <v>26</v>
      </c>
      <c r="C21" s="18">
        <v>0.35</v>
      </c>
      <c r="D21" s="217">
        <v>0.27</v>
      </c>
      <c r="E21" s="75">
        <f>УпрВесКоэф!E21</f>
        <v>0.2</v>
      </c>
      <c r="F21" s="293">
        <f t="shared" si="0"/>
        <v>5.4000000000000006E-2</v>
      </c>
      <c r="G21" s="385"/>
      <c r="H21" s="402"/>
      <c r="J21" s="3"/>
    </row>
    <row r="22" spans="1:10" ht="60" x14ac:dyDescent="0.25">
      <c r="A22" s="393"/>
      <c r="B22" s="294" t="s">
        <v>27</v>
      </c>
      <c r="C22" s="20" t="s">
        <v>15</v>
      </c>
      <c r="D22" s="216">
        <v>1</v>
      </c>
      <c r="E22" s="75">
        <f>УпрВесКоэф!E22</f>
        <v>0.05</v>
      </c>
      <c r="F22" s="293">
        <f t="shared" si="0"/>
        <v>0.05</v>
      </c>
      <c r="G22" s="385"/>
      <c r="H22" s="402"/>
      <c r="J22" s="3"/>
    </row>
    <row r="23" spans="1:10" ht="60.75" thickBot="1" x14ac:dyDescent="0.3">
      <c r="A23" s="400"/>
      <c r="B23" s="294" t="s">
        <v>28</v>
      </c>
      <c r="C23" s="20" t="s">
        <v>15</v>
      </c>
      <c r="D23" s="216">
        <v>1</v>
      </c>
      <c r="E23" s="75">
        <f>УпрВесКоэф!E23</f>
        <v>0.05</v>
      </c>
      <c r="F23" s="293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94" t="s">
        <v>29</v>
      </c>
      <c r="C24" s="18">
        <v>0.15</v>
      </c>
      <c r="D24" s="217">
        <v>0.38</v>
      </c>
      <c r="E24" s="75">
        <f>УпрВесКоэф!E24</f>
        <v>1.83</v>
      </c>
      <c r="F24" s="293">
        <f t="shared" si="0"/>
        <v>0.69540000000000002</v>
      </c>
      <c r="G24" s="385" t="s">
        <v>2</v>
      </c>
      <c r="H24" s="402">
        <f>(F24+F25+F26+F27)-УпрВесКоэф!$K$25</f>
        <v>1.4203999999999999</v>
      </c>
      <c r="J24" s="3"/>
    </row>
    <row r="25" spans="1:10" ht="75" x14ac:dyDescent="0.25">
      <c r="A25" s="405"/>
      <c r="B25" s="294" t="s">
        <v>30</v>
      </c>
      <c r="C25" s="18">
        <v>0.15</v>
      </c>
      <c r="D25" s="217">
        <v>0.15</v>
      </c>
      <c r="E25" s="75">
        <f>УпрВесКоэф!E25</f>
        <v>1.5</v>
      </c>
      <c r="F25" s="293">
        <f t="shared" si="0"/>
        <v>0.22499999999999998</v>
      </c>
      <c r="G25" s="385"/>
      <c r="H25" s="402"/>
      <c r="J25" s="3"/>
    </row>
    <row r="26" spans="1:10" ht="36" customHeight="1" x14ac:dyDescent="0.25">
      <c r="A26" s="405"/>
      <c r="B26" s="294" t="s">
        <v>40</v>
      </c>
      <c r="C26" s="20" t="s">
        <v>15</v>
      </c>
      <c r="D26" s="216">
        <v>1</v>
      </c>
      <c r="E26" s="75">
        <f>УпрВесКоэф!E26</f>
        <v>0.25</v>
      </c>
      <c r="F26" s="293">
        <f t="shared" si="0"/>
        <v>0.25</v>
      </c>
      <c r="G26" s="385"/>
      <c r="H26" s="402"/>
      <c r="J26" s="3"/>
    </row>
    <row r="27" spans="1:10" ht="45.75" thickBot="1" x14ac:dyDescent="0.3">
      <c r="A27" s="406"/>
      <c r="B27" s="294" t="s">
        <v>41</v>
      </c>
      <c r="C27" s="20" t="s">
        <v>15</v>
      </c>
      <c r="D27" s="216">
        <v>1</v>
      </c>
      <c r="E27" s="75">
        <f>УпрВесКоэф!E27</f>
        <v>0.25</v>
      </c>
      <c r="F27" s="293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94" t="s">
        <v>6</v>
      </c>
      <c r="C28" s="18">
        <v>0.7</v>
      </c>
      <c r="D28" s="49">
        <v>1</v>
      </c>
      <c r="E28" s="75">
        <f>УпрВесКоэф!E28</f>
        <v>1.4279999999999999</v>
      </c>
      <c r="F28" s="293">
        <f t="shared" si="0"/>
        <v>1.4279999999999999</v>
      </c>
      <c r="G28" s="292" t="s">
        <v>2</v>
      </c>
      <c r="H28" s="293">
        <f>F28-УпрВесКоэф!$K$28</f>
        <v>1.4279999999999999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6.6767719999999997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90" zoomScaleNormal="90" workbookViewId="0">
      <selection activeCell="H29" sqref="H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07" t="s">
        <v>42</v>
      </c>
      <c r="D3" s="307" t="s">
        <v>109</v>
      </c>
      <c r="E3" s="307" t="s">
        <v>9</v>
      </c>
      <c r="F3" s="307" t="s">
        <v>8</v>
      </c>
      <c r="G3" s="307" t="s">
        <v>10</v>
      </c>
      <c r="H3" s="307" t="s">
        <v>13</v>
      </c>
      <c r="J3" s="3"/>
    </row>
    <row r="4" spans="1:10" ht="30" x14ac:dyDescent="0.25">
      <c r="A4" s="392" t="s">
        <v>3</v>
      </c>
      <c r="B4" s="308" t="s">
        <v>36</v>
      </c>
      <c r="C4" s="6">
        <v>0.7</v>
      </c>
      <c r="D4" s="216">
        <v>0</v>
      </c>
      <c r="E4" s="75">
        <f>УпрВесКоэф!E4</f>
        <v>1.429</v>
      </c>
      <c r="F4" s="309">
        <f>D4*E4</f>
        <v>0</v>
      </c>
      <c r="G4" s="385" t="s">
        <v>118</v>
      </c>
      <c r="H4" s="309">
        <f>F4-УпрВесКоэф!$K$4</f>
        <v>0</v>
      </c>
      <c r="J4" s="3"/>
    </row>
    <row r="5" spans="1:10" ht="30" x14ac:dyDescent="0.25">
      <c r="A5" s="393"/>
      <c r="B5" s="308" t="s">
        <v>11</v>
      </c>
      <c r="C5" s="6">
        <v>0.7</v>
      </c>
      <c r="D5" s="217">
        <v>0.69</v>
      </c>
      <c r="E5" s="75">
        <f>УпрВесКоэф!E5</f>
        <v>1</v>
      </c>
      <c r="F5" s="309">
        <f t="shared" ref="F5:F28" si="0">D5*E5</f>
        <v>0.69</v>
      </c>
      <c r="G5" s="385"/>
      <c r="H5" s="402">
        <f>(F5+F6+F7)-УпрВесКоэф!$K$6</f>
        <v>1.0780000000000001</v>
      </c>
      <c r="J5" s="3"/>
    </row>
    <row r="6" spans="1:10" ht="35.25" customHeight="1" x14ac:dyDescent="0.25">
      <c r="A6" s="393"/>
      <c r="B6" s="308" t="s">
        <v>12</v>
      </c>
      <c r="C6" s="6">
        <v>0.3</v>
      </c>
      <c r="D6" s="217">
        <v>0.35</v>
      </c>
      <c r="E6" s="75">
        <f>УпрВесКоэф!E6</f>
        <v>0.8</v>
      </c>
      <c r="F6" s="309">
        <f t="shared" si="0"/>
        <v>0.27999999999999997</v>
      </c>
      <c r="G6" s="385"/>
      <c r="H6" s="402"/>
      <c r="J6" s="3"/>
    </row>
    <row r="7" spans="1:10" ht="30.75" thickBot="1" x14ac:dyDescent="0.3">
      <c r="A7" s="394"/>
      <c r="B7" s="308" t="s">
        <v>16</v>
      </c>
      <c r="C7" s="6">
        <v>0.1</v>
      </c>
      <c r="D7" s="217">
        <v>0.18</v>
      </c>
      <c r="E7" s="75">
        <f>УпрВесКоэф!E7</f>
        <v>0.6</v>
      </c>
      <c r="F7" s="309">
        <f t="shared" si="0"/>
        <v>0.108</v>
      </c>
      <c r="G7" s="385"/>
      <c r="H7" s="402"/>
      <c r="J7" s="3"/>
    </row>
    <row r="8" spans="1:10" ht="124.5" customHeight="1" thickBot="1" x14ac:dyDescent="0.3">
      <c r="A8" s="249" t="s">
        <v>7</v>
      </c>
      <c r="B8" s="308" t="s">
        <v>34</v>
      </c>
      <c r="C8" s="18">
        <v>0.9</v>
      </c>
      <c r="D8" s="49">
        <v>0.97699999999999998</v>
      </c>
      <c r="E8" s="75">
        <f>УпрВесКоэф!E8</f>
        <v>1.111</v>
      </c>
      <c r="F8" s="309">
        <f t="shared" si="0"/>
        <v>1.0854470000000001</v>
      </c>
      <c r="G8" s="306" t="s">
        <v>2</v>
      </c>
      <c r="H8" s="309">
        <f>F8-УпрВесКоэф!$K$8</f>
        <v>1.0854470000000001</v>
      </c>
      <c r="J8" s="3"/>
    </row>
    <row r="9" spans="1:10" ht="75" x14ac:dyDescent="0.25">
      <c r="A9" s="399" t="s">
        <v>37</v>
      </c>
      <c r="B9" s="308" t="s">
        <v>38</v>
      </c>
      <c r="C9" s="18">
        <v>0.9</v>
      </c>
      <c r="D9" s="49">
        <v>1</v>
      </c>
      <c r="E9" s="75">
        <f>УпрВесКоэф!E9</f>
        <v>0.311</v>
      </c>
      <c r="F9" s="309">
        <f t="shared" si="0"/>
        <v>0.311</v>
      </c>
      <c r="G9" s="385" t="s">
        <v>2</v>
      </c>
      <c r="H9" s="402">
        <f>(F9+F10+F11+F12)-УпрВесКоэф!$K$10</f>
        <v>1.1866999999999999</v>
      </c>
      <c r="J9" s="3"/>
    </row>
    <row r="10" spans="1:10" ht="93.75" customHeight="1" x14ac:dyDescent="0.25">
      <c r="A10" s="393"/>
      <c r="B10" s="308" t="s">
        <v>17</v>
      </c>
      <c r="C10" s="18">
        <v>0.8</v>
      </c>
      <c r="D10" s="49">
        <v>0.96699999999999997</v>
      </c>
      <c r="E10" s="75">
        <f>УпрВесКоэф!E10</f>
        <v>0.3</v>
      </c>
      <c r="F10" s="309">
        <f t="shared" si="0"/>
        <v>0.29009999999999997</v>
      </c>
      <c r="G10" s="385"/>
      <c r="H10" s="402"/>
      <c r="J10" s="3"/>
    </row>
    <row r="11" spans="1:10" ht="90" x14ac:dyDescent="0.25">
      <c r="A11" s="393"/>
      <c r="B11" s="308" t="s">
        <v>18</v>
      </c>
      <c r="C11" s="18">
        <v>0.8</v>
      </c>
      <c r="D11" s="49">
        <v>0.97199999999999998</v>
      </c>
      <c r="E11" s="75">
        <f>УпрВесКоэф!E11</f>
        <v>0.3</v>
      </c>
      <c r="F11" s="309">
        <f t="shared" si="0"/>
        <v>0.29159999999999997</v>
      </c>
      <c r="G11" s="385"/>
      <c r="H11" s="402"/>
      <c r="J11" s="3"/>
    </row>
    <row r="12" spans="1:10" ht="60.75" thickBot="1" x14ac:dyDescent="0.3">
      <c r="A12" s="394"/>
      <c r="B12" s="308" t="s">
        <v>39</v>
      </c>
      <c r="C12" s="18">
        <v>0.8</v>
      </c>
      <c r="D12" s="49">
        <v>0.98</v>
      </c>
      <c r="E12" s="75">
        <f>УпрВесКоэф!E12</f>
        <v>0.3</v>
      </c>
      <c r="F12" s="309">
        <f t="shared" si="0"/>
        <v>0.29399999999999998</v>
      </c>
      <c r="G12" s="385"/>
      <c r="H12" s="402"/>
      <c r="J12" s="3"/>
    </row>
    <row r="13" spans="1:10" ht="90" x14ac:dyDescent="0.25">
      <c r="A13" s="392" t="s">
        <v>4</v>
      </c>
      <c r="B13" s="308" t="s">
        <v>19</v>
      </c>
      <c r="C13" s="18">
        <v>0.5</v>
      </c>
      <c r="D13" s="217">
        <v>0.87</v>
      </c>
      <c r="E13" s="75">
        <f>УпрВесКоэф!E13</f>
        <v>0.26</v>
      </c>
      <c r="F13" s="309">
        <f t="shared" si="0"/>
        <v>0.22620000000000001</v>
      </c>
      <c r="G13" s="385" t="s">
        <v>2</v>
      </c>
      <c r="H13" s="402">
        <f>(F13+F14+F15+F16+F17+F18+F19+F20+F21+F22+F23)-УпрВесКоэф!$K$17</f>
        <v>1.0467000000000002</v>
      </c>
      <c r="J13" s="3"/>
    </row>
    <row r="14" spans="1:10" ht="90" x14ac:dyDescent="0.25">
      <c r="A14" s="393"/>
      <c r="B14" s="308" t="s">
        <v>20</v>
      </c>
      <c r="C14" s="18">
        <v>0.8</v>
      </c>
      <c r="D14" s="217">
        <v>1</v>
      </c>
      <c r="E14" s="75">
        <f>УпрВесКоэф!E14</f>
        <v>0.2</v>
      </c>
      <c r="F14" s="309">
        <f t="shared" si="0"/>
        <v>0.2</v>
      </c>
      <c r="G14" s="385"/>
      <c r="H14" s="402"/>
      <c r="J14" s="3"/>
    </row>
    <row r="15" spans="1:10" ht="45" x14ac:dyDescent="0.25">
      <c r="A15" s="393"/>
      <c r="B15" s="308" t="s">
        <v>21</v>
      </c>
      <c r="C15" s="20" t="s">
        <v>15</v>
      </c>
      <c r="D15" s="216">
        <v>1</v>
      </c>
      <c r="E15" s="75">
        <f>УпрВесКоэф!E15</f>
        <v>0.05</v>
      </c>
      <c r="F15" s="309">
        <f t="shared" si="0"/>
        <v>0.05</v>
      </c>
      <c r="G15" s="385"/>
      <c r="H15" s="402"/>
      <c r="J15" s="3"/>
    </row>
    <row r="16" spans="1:10" ht="75" x14ac:dyDescent="0.25">
      <c r="A16" s="393"/>
      <c r="B16" s="308" t="s">
        <v>22</v>
      </c>
      <c r="C16" s="20" t="s">
        <v>15</v>
      </c>
      <c r="D16" s="216">
        <v>1</v>
      </c>
      <c r="E16" s="75">
        <f>УпрВесКоэф!E16</f>
        <v>0.05</v>
      </c>
      <c r="F16" s="309">
        <f t="shared" si="0"/>
        <v>0.05</v>
      </c>
      <c r="G16" s="385"/>
      <c r="H16" s="402"/>
      <c r="J16" s="3"/>
    </row>
    <row r="17" spans="1:10" ht="135" x14ac:dyDescent="0.25">
      <c r="A17" s="393"/>
      <c r="B17" s="308" t="s">
        <v>35</v>
      </c>
      <c r="C17" s="18">
        <v>0.5</v>
      </c>
      <c r="D17" s="217">
        <v>0.53</v>
      </c>
      <c r="E17" s="75">
        <f>УпрВесКоэф!E17</f>
        <v>0.2</v>
      </c>
      <c r="F17" s="309">
        <f t="shared" si="0"/>
        <v>0.10600000000000001</v>
      </c>
      <c r="G17" s="385"/>
      <c r="H17" s="402"/>
      <c r="J17" s="3"/>
    </row>
    <row r="18" spans="1:10" ht="90" x14ac:dyDescent="0.25">
      <c r="A18" s="393"/>
      <c r="B18" s="308" t="s">
        <v>23</v>
      </c>
      <c r="C18" s="18">
        <v>0.7</v>
      </c>
      <c r="D18" s="217">
        <v>0.78</v>
      </c>
      <c r="E18" s="75">
        <f>УпрВесКоэф!E18</f>
        <v>0.2</v>
      </c>
      <c r="F18" s="309">
        <f t="shared" si="0"/>
        <v>0.15600000000000003</v>
      </c>
      <c r="G18" s="385"/>
      <c r="H18" s="402"/>
      <c r="J18" s="3"/>
    </row>
    <row r="19" spans="1:10" ht="60" x14ac:dyDescent="0.25">
      <c r="A19" s="393"/>
      <c r="B19" s="308" t="s">
        <v>24</v>
      </c>
      <c r="C19" s="18">
        <v>1</v>
      </c>
      <c r="D19" s="217">
        <v>0.39</v>
      </c>
      <c r="E19" s="75">
        <f>УпрВесКоэф!E19</f>
        <v>0.15</v>
      </c>
      <c r="F19" s="309">
        <f t="shared" si="0"/>
        <v>5.8499999999999996E-2</v>
      </c>
      <c r="G19" s="385"/>
      <c r="H19" s="402"/>
      <c r="J19" s="3"/>
    </row>
    <row r="20" spans="1:10" ht="60" x14ac:dyDescent="0.25">
      <c r="A20" s="393"/>
      <c r="B20" s="308" t="s">
        <v>25</v>
      </c>
      <c r="C20" s="18">
        <v>0.25</v>
      </c>
      <c r="D20" s="217">
        <v>0.28000000000000003</v>
      </c>
      <c r="E20" s="75">
        <f>УпрВесКоэф!E20</f>
        <v>0.2</v>
      </c>
      <c r="F20" s="309">
        <f t="shared" si="0"/>
        <v>5.6000000000000008E-2</v>
      </c>
      <c r="G20" s="385"/>
      <c r="H20" s="402"/>
      <c r="J20" s="3"/>
    </row>
    <row r="21" spans="1:10" ht="45" x14ac:dyDescent="0.25">
      <c r="A21" s="393"/>
      <c r="B21" s="308" t="s">
        <v>26</v>
      </c>
      <c r="C21" s="18">
        <v>0.35</v>
      </c>
      <c r="D21" s="217">
        <v>0.22</v>
      </c>
      <c r="E21" s="75">
        <f>УпрВесКоэф!E21</f>
        <v>0.2</v>
      </c>
      <c r="F21" s="309">
        <f t="shared" si="0"/>
        <v>4.4000000000000004E-2</v>
      </c>
      <c r="G21" s="385"/>
      <c r="H21" s="402"/>
      <c r="J21" s="3"/>
    </row>
    <row r="22" spans="1:10" ht="60" x14ac:dyDescent="0.25">
      <c r="A22" s="393"/>
      <c r="B22" s="308" t="s">
        <v>27</v>
      </c>
      <c r="C22" s="20" t="s">
        <v>15</v>
      </c>
      <c r="D22" s="216">
        <v>1</v>
      </c>
      <c r="E22" s="75">
        <f>УпрВесКоэф!E22</f>
        <v>0.05</v>
      </c>
      <c r="F22" s="309">
        <f t="shared" si="0"/>
        <v>0.05</v>
      </c>
      <c r="G22" s="385"/>
      <c r="H22" s="402"/>
      <c r="J22" s="3"/>
    </row>
    <row r="23" spans="1:10" ht="60.75" thickBot="1" x14ac:dyDescent="0.3">
      <c r="A23" s="400"/>
      <c r="B23" s="308" t="s">
        <v>28</v>
      </c>
      <c r="C23" s="20" t="s">
        <v>15</v>
      </c>
      <c r="D23" s="216">
        <v>1</v>
      </c>
      <c r="E23" s="75">
        <f>УпрВесКоэф!E23</f>
        <v>0.05</v>
      </c>
      <c r="F23" s="309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08" t="s">
        <v>29</v>
      </c>
      <c r="C24" s="18">
        <v>0.15</v>
      </c>
      <c r="D24" s="217">
        <v>0</v>
      </c>
      <c r="E24" s="75">
        <f>УпрВесКоэф!E24</f>
        <v>1.83</v>
      </c>
      <c r="F24" s="309">
        <f t="shared" si="0"/>
        <v>0</v>
      </c>
      <c r="G24" s="385" t="s">
        <v>2</v>
      </c>
      <c r="H24" s="402">
        <f>(F24+F25+F26+F27)-УпрВесКоэф!$K$25</f>
        <v>1.1600000000000001</v>
      </c>
      <c r="J24" s="3"/>
    </row>
    <row r="25" spans="1:10" ht="75" x14ac:dyDescent="0.25">
      <c r="A25" s="405"/>
      <c r="B25" s="308" t="s">
        <v>30</v>
      </c>
      <c r="C25" s="18">
        <v>0.15</v>
      </c>
      <c r="D25" s="217">
        <v>0.44</v>
      </c>
      <c r="E25" s="75">
        <f>УпрВесКоэф!E25</f>
        <v>1.5</v>
      </c>
      <c r="F25" s="309">
        <f t="shared" si="0"/>
        <v>0.66</v>
      </c>
      <c r="G25" s="385"/>
      <c r="H25" s="402"/>
      <c r="J25" s="3"/>
    </row>
    <row r="26" spans="1:10" ht="36" customHeight="1" x14ac:dyDescent="0.25">
      <c r="A26" s="405"/>
      <c r="B26" s="308" t="s">
        <v>40</v>
      </c>
      <c r="C26" s="20" t="s">
        <v>15</v>
      </c>
      <c r="D26" s="216">
        <v>1</v>
      </c>
      <c r="E26" s="75">
        <f>УпрВесКоэф!E26</f>
        <v>0.25</v>
      </c>
      <c r="F26" s="309">
        <f t="shared" si="0"/>
        <v>0.25</v>
      </c>
      <c r="G26" s="385"/>
      <c r="H26" s="402"/>
      <c r="J26" s="3"/>
    </row>
    <row r="27" spans="1:10" ht="45.75" thickBot="1" x14ac:dyDescent="0.3">
      <c r="A27" s="406"/>
      <c r="B27" s="308" t="s">
        <v>41</v>
      </c>
      <c r="C27" s="20" t="s">
        <v>15</v>
      </c>
      <c r="D27" s="216">
        <v>1</v>
      </c>
      <c r="E27" s="75">
        <f>УпрВесКоэф!E27</f>
        <v>0.25</v>
      </c>
      <c r="F27" s="309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08" t="s">
        <v>6</v>
      </c>
      <c r="C28" s="18">
        <v>0.7</v>
      </c>
      <c r="D28" s="49">
        <v>1</v>
      </c>
      <c r="E28" s="75">
        <f>УпрВесКоэф!E28</f>
        <v>1.4279999999999999</v>
      </c>
      <c r="F28" s="309">
        <f t="shared" si="0"/>
        <v>1.4279999999999999</v>
      </c>
      <c r="G28" s="306" t="s">
        <v>2</v>
      </c>
      <c r="H28" s="309">
        <f>F28-УпрВесКоэф!$K$28</f>
        <v>1.4279999999999999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6.9848470000000002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90" zoomScaleNormal="90" workbookViewId="0">
      <selection activeCell="D28" sqref="D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07" t="s">
        <v>42</v>
      </c>
      <c r="D3" s="307" t="s">
        <v>109</v>
      </c>
      <c r="E3" s="307" t="s">
        <v>9</v>
      </c>
      <c r="F3" s="307" t="s">
        <v>8</v>
      </c>
      <c r="G3" s="307" t="s">
        <v>10</v>
      </c>
      <c r="H3" s="307" t="s">
        <v>13</v>
      </c>
      <c r="J3" s="3"/>
    </row>
    <row r="4" spans="1:10" ht="30" x14ac:dyDescent="0.25">
      <c r="A4" s="392" t="s">
        <v>3</v>
      </c>
      <c r="B4" s="308" t="s">
        <v>36</v>
      </c>
      <c r="C4" s="6">
        <v>0.7</v>
      </c>
      <c r="D4" s="216">
        <v>0</v>
      </c>
      <c r="E4" s="75">
        <f>УпрВесКоэф!E4</f>
        <v>1.429</v>
      </c>
      <c r="F4" s="309">
        <f>D4*E4</f>
        <v>0</v>
      </c>
      <c r="G4" s="385" t="s">
        <v>118</v>
      </c>
      <c r="H4" s="309">
        <f>F4-УпрВесКоэф!$K$4</f>
        <v>0</v>
      </c>
      <c r="J4" s="3"/>
    </row>
    <row r="5" spans="1:10" ht="30" x14ac:dyDescent="0.25">
      <c r="A5" s="393"/>
      <c r="B5" s="308" t="s">
        <v>11</v>
      </c>
      <c r="C5" s="6">
        <v>0.7</v>
      </c>
      <c r="D5" s="217">
        <v>0.92300000000000004</v>
      </c>
      <c r="E5" s="75">
        <f>УпрВесКоэф!E5</f>
        <v>1</v>
      </c>
      <c r="F5" s="309">
        <f t="shared" ref="F5:F28" si="0">D5*E5</f>
        <v>0.92300000000000004</v>
      </c>
      <c r="G5" s="385"/>
      <c r="H5" s="402">
        <f>(F5+F6+F7)-УпрВесКоэф!$K$6</f>
        <v>1.3388000000000002</v>
      </c>
      <c r="J5" s="3"/>
    </row>
    <row r="6" spans="1:10" ht="35.25" customHeight="1" x14ac:dyDescent="0.25">
      <c r="A6" s="393"/>
      <c r="B6" s="308" t="s">
        <v>12</v>
      </c>
      <c r="C6" s="6">
        <v>0.3</v>
      </c>
      <c r="D6" s="217">
        <v>0.46200000000000002</v>
      </c>
      <c r="E6" s="75">
        <f>УпрВесКоэф!E6</f>
        <v>0.8</v>
      </c>
      <c r="F6" s="309">
        <f t="shared" si="0"/>
        <v>0.36960000000000004</v>
      </c>
      <c r="G6" s="385"/>
      <c r="H6" s="402"/>
      <c r="J6" s="3"/>
    </row>
    <row r="7" spans="1:10" ht="30.75" thickBot="1" x14ac:dyDescent="0.3">
      <c r="A7" s="394"/>
      <c r="B7" s="308" t="s">
        <v>16</v>
      </c>
      <c r="C7" s="6">
        <v>0.1</v>
      </c>
      <c r="D7" s="217">
        <v>7.6999999999999999E-2</v>
      </c>
      <c r="E7" s="75">
        <f>УпрВесКоэф!E7</f>
        <v>0.6</v>
      </c>
      <c r="F7" s="309">
        <f t="shared" si="0"/>
        <v>4.6199999999999998E-2</v>
      </c>
      <c r="G7" s="385"/>
      <c r="H7" s="402"/>
      <c r="J7" s="3"/>
    </row>
    <row r="8" spans="1:10" ht="124.5" customHeight="1" thickBot="1" x14ac:dyDescent="0.3">
      <c r="A8" s="249" t="s">
        <v>7</v>
      </c>
      <c r="B8" s="308" t="s">
        <v>34</v>
      </c>
      <c r="C8" s="18">
        <v>0.9</v>
      </c>
      <c r="D8" s="49">
        <v>0.53400000000000003</v>
      </c>
      <c r="E8" s="75">
        <f>УпрВесКоэф!E8</f>
        <v>1.111</v>
      </c>
      <c r="F8" s="309">
        <f t="shared" si="0"/>
        <v>0.59327400000000008</v>
      </c>
      <c r="G8" s="306" t="s">
        <v>110</v>
      </c>
      <c r="H8" s="309">
        <f>F8-УпрВесКоэф!$K$8</f>
        <v>0.59327400000000008</v>
      </c>
      <c r="J8" s="3"/>
    </row>
    <row r="9" spans="1:10" ht="75" x14ac:dyDescent="0.25">
      <c r="A9" s="399" t="s">
        <v>37</v>
      </c>
      <c r="B9" s="308" t="s">
        <v>38</v>
      </c>
      <c r="C9" s="18">
        <v>0.9</v>
      </c>
      <c r="D9" s="49">
        <v>0.5</v>
      </c>
      <c r="E9" s="75">
        <f>УпрВесКоэф!E9</f>
        <v>0.311</v>
      </c>
      <c r="F9" s="309">
        <f t="shared" si="0"/>
        <v>0.1555</v>
      </c>
      <c r="G9" s="385" t="s">
        <v>110</v>
      </c>
      <c r="H9" s="402">
        <f>(F9+F10+F11+F12)-УпрВесКоэф!$K$10</f>
        <v>0.64569999999999994</v>
      </c>
      <c r="J9" s="3"/>
    </row>
    <row r="10" spans="1:10" ht="93.75" customHeight="1" x14ac:dyDescent="0.25">
      <c r="A10" s="393"/>
      <c r="B10" s="308" t="s">
        <v>17</v>
      </c>
      <c r="C10" s="18">
        <v>0.8</v>
      </c>
      <c r="D10" s="49">
        <v>0.51700000000000002</v>
      </c>
      <c r="E10" s="75">
        <f>УпрВесКоэф!E10</f>
        <v>0.3</v>
      </c>
      <c r="F10" s="309">
        <f t="shared" si="0"/>
        <v>0.15509999999999999</v>
      </c>
      <c r="G10" s="385"/>
      <c r="H10" s="402"/>
      <c r="J10" s="3"/>
    </row>
    <row r="11" spans="1:10" ht="90" x14ac:dyDescent="0.25">
      <c r="A11" s="393"/>
      <c r="B11" s="308" t="s">
        <v>18</v>
      </c>
      <c r="C11" s="18">
        <v>0.8</v>
      </c>
      <c r="D11" s="49">
        <v>0.58299999999999996</v>
      </c>
      <c r="E11" s="75">
        <f>УпрВесКоэф!E11</f>
        <v>0.3</v>
      </c>
      <c r="F11" s="309">
        <f t="shared" si="0"/>
        <v>0.17489999999999997</v>
      </c>
      <c r="G11" s="385"/>
      <c r="H11" s="402"/>
      <c r="J11" s="3"/>
    </row>
    <row r="12" spans="1:10" ht="60.75" thickBot="1" x14ac:dyDescent="0.3">
      <c r="A12" s="394"/>
      <c r="B12" s="308" t="s">
        <v>39</v>
      </c>
      <c r="C12" s="18">
        <v>0.8</v>
      </c>
      <c r="D12" s="49">
        <v>0.53400000000000003</v>
      </c>
      <c r="E12" s="75">
        <f>УпрВесКоэф!E12</f>
        <v>0.3</v>
      </c>
      <c r="F12" s="309">
        <f t="shared" si="0"/>
        <v>0.16020000000000001</v>
      </c>
      <c r="G12" s="385"/>
      <c r="H12" s="402"/>
      <c r="J12" s="3"/>
    </row>
    <row r="13" spans="1:10" ht="90" x14ac:dyDescent="0.25">
      <c r="A13" s="392" t="s">
        <v>4</v>
      </c>
      <c r="B13" s="308" t="s">
        <v>19</v>
      </c>
      <c r="C13" s="18">
        <v>0.5</v>
      </c>
      <c r="D13" s="217">
        <v>0.8</v>
      </c>
      <c r="E13" s="75">
        <f>УпрВесКоэф!E13</f>
        <v>0.26</v>
      </c>
      <c r="F13" s="309">
        <f t="shared" si="0"/>
        <v>0.20800000000000002</v>
      </c>
      <c r="G13" s="385" t="s">
        <v>2</v>
      </c>
      <c r="H13" s="402">
        <f>(F13+F14+F15+F16+F17+F18+F19+F20+F21+F22+F23)-УпрВесКоэф!$K$17</f>
        <v>1.0059500000000001</v>
      </c>
      <c r="J13" s="3"/>
    </row>
    <row r="14" spans="1:10" ht="90" x14ac:dyDescent="0.25">
      <c r="A14" s="393"/>
      <c r="B14" s="308" t="s">
        <v>20</v>
      </c>
      <c r="C14" s="18">
        <v>0.8</v>
      </c>
      <c r="D14" s="217">
        <v>1</v>
      </c>
      <c r="E14" s="75">
        <f>УпрВесКоэф!E14</f>
        <v>0.2</v>
      </c>
      <c r="F14" s="309">
        <f t="shared" si="0"/>
        <v>0.2</v>
      </c>
      <c r="G14" s="385"/>
      <c r="H14" s="402"/>
      <c r="J14" s="3"/>
    </row>
    <row r="15" spans="1:10" ht="45" x14ac:dyDescent="0.25">
      <c r="A15" s="393"/>
      <c r="B15" s="308" t="s">
        <v>21</v>
      </c>
      <c r="C15" s="20" t="s">
        <v>15</v>
      </c>
      <c r="D15" s="216">
        <v>1</v>
      </c>
      <c r="E15" s="75">
        <f>УпрВесКоэф!E15</f>
        <v>0.05</v>
      </c>
      <c r="F15" s="309">
        <f t="shared" si="0"/>
        <v>0.05</v>
      </c>
      <c r="G15" s="385"/>
      <c r="H15" s="402"/>
      <c r="J15" s="3"/>
    </row>
    <row r="16" spans="1:10" ht="75" x14ac:dyDescent="0.25">
      <c r="A16" s="393"/>
      <c r="B16" s="308" t="s">
        <v>22</v>
      </c>
      <c r="C16" s="20" t="s">
        <v>15</v>
      </c>
      <c r="D16" s="216">
        <v>1</v>
      </c>
      <c r="E16" s="75">
        <f>УпрВесКоэф!E16</f>
        <v>0.05</v>
      </c>
      <c r="F16" s="309">
        <f t="shared" si="0"/>
        <v>0.05</v>
      </c>
      <c r="G16" s="385"/>
      <c r="H16" s="402"/>
      <c r="J16" s="3"/>
    </row>
    <row r="17" spans="1:10" ht="135" x14ac:dyDescent="0.25">
      <c r="A17" s="393"/>
      <c r="B17" s="308" t="s">
        <v>35</v>
      </c>
      <c r="C17" s="18">
        <v>0.5</v>
      </c>
      <c r="D17" s="217">
        <v>0.82</v>
      </c>
      <c r="E17" s="75">
        <f>УпрВесКоэф!E17</f>
        <v>0.2</v>
      </c>
      <c r="F17" s="309">
        <f t="shared" si="0"/>
        <v>0.16400000000000001</v>
      </c>
      <c r="G17" s="385"/>
      <c r="H17" s="402"/>
      <c r="J17" s="3"/>
    </row>
    <row r="18" spans="1:10" ht="90" x14ac:dyDescent="0.25">
      <c r="A18" s="393"/>
      <c r="B18" s="308" t="s">
        <v>23</v>
      </c>
      <c r="C18" s="18">
        <v>0.7</v>
      </c>
      <c r="D18" s="217">
        <v>0.87</v>
      </c>
      <c r="E18" s="75">
        <f>УпрВесКоэф!E18</f>
        <v>0.2</v>
      </c>
      <c r="F18" s="309">
        <f t="shared" si="0"/>
        <v>0.17400000000000002</v>
      </c>
      <c r="G18" s="385"/>
      <c r="H18" s="402"/>
      <c r="J18" s="3"/>
    </row>
    <row r="19" spans="1:10" ht="60" x14ac:dyDescent="0.25">
      <c r="A19" s="393"/>
      <c r="B19" s="308" t="s">
        <v>24</v>
      </c>
      <c r="C19" s="18">
        <v>1</v>
      </c>
      <c r="D19" s="217">
        <v>0.13300000000000001</v>
      </c>
      <c r="E19" s="75">
        <f>УпрВесКоэф!E19</f>
        <v>0.15</v>
      </c>
      <c r="F19" s="309">
        <f t="shared" si="0"/>
        <v>1.9949999999999999E-2</v>
      </c>
      <c r="G19" s="385"/>
      <c r="H19" s="402"/>
      <c r="J19" s="3"/>
    </row>
    <row r="20" spans="1:10" ht="60" x14ac:dyDescent="0.25">
      <c r="A20" s="393"/>
      <c r="B20" s="308" t="s">
        <v>25</v>
      </c>
      <c r="C20" s="18">
        <v>0.25</v>
      </c>
      <c r="D20" s="217">
        <v>6.7000000000000004E-2</v>
      </c>
      <c r="E20" s="75">
        <f>УпрВесКоэф!E20</f>
        <v>0.2</v>
      </c>
      <c r="F20" s="309">
        <f t="shared" si="0"/>
        <v>1.3400000000000002E-2</v>
      </c>
      <c r="G20" s="385"/>
      <c r="H20" s="402"/>
      <c r="J20" s="3"/>
    </row>
    <row r="21" spans="1:10" ht="45" x14ac:dyDescent="0.25">
      <c r="A21" s="393"/>
      <c r="B21" s="308" t="s">
        <v>26</v>
      </c>
      <c r="C21" s="18">
        <v>0.35</v>
      </c>
      <c r="D21" s="217">
        <v>0.13300000000000001</v>
      </c>
      <c r="E21" s="75">
        <f>УпрВесКоэф!E21</f>
        <v>0.2</v>
      </c>
      <c r="F21" s="309">
        <f t="shared" si="0"/>
        <v>2.6600000000000002E-2</v>
      </c>
      <c r="G21" s="385"/>
      <c r="H21" s="402"/>
      <c r="J21" s="3"/>
    </row>
    <row r="22" spans="1:10" ht="60" x14ac:dyDescent="0.25">
      <c r="A22" s="393"/>
      <c r="B22" s="308" t="s">
        <v>27</v>
      </c>
      <c r="C22" s="20" t="s">
        <v>15</v>
      </c>
      <c r="D22" s="216">
        <v>1</v>
      </c>
      <c r="E22" s="75">
        <f>УпрВесКоэф!E22</f>
        <v>0.05</v>
      </c>
      <c r="F22" s="309">
        <f t="shared" si="0"/>
        <v>0.05</v>
      </c>
      <c r="G22" s="385"/>
      <c r="H22" s="402"/>
      <c r="J22" s="3"/>
    </row>
    <row r="23" spans="1:10" ht="60.75" thickBot="1" x14ac:dyDescent="0.3">
      <c r="A23" s="400"/>
      <c r="B23" s="308" t="s">
        <v>28</v>
      </c>
      <c r="C23" s="20" t="s">
        <v>15</v>
      </c>
      <c r="D23" s="216">
        <v>1</v>
      </c>
      <c r="E23" s="75">
        <f>УпрВесКоэф!E23</f>
        <v>0.05</v>
      </c>
      <c r="F23" s="309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08" t="s">
        <v>29</v>
      </c>
      <c r="C24" s="18">
        <v>0.15</v>
      </c>
      <c r="D24" s="217">
        <v>0</v>
      </c>
      <c r="E24" s="75">
        <f>УпрВесКоэф!E24</f>
        <v>1.83</v>
      </c>
      <c r="F24" s="309">
        <f t="shared" si="0"/>
        <v>0</v>
      </c>
      <c r="G24" s="385" t="s">
        <v>2</v>
      </c>
      <c r="H24" s="402">
        <f>(F24+F25+F26+F27)-УпрВесКоэф!$K$25</f>
        <v>1.1930000000000001</v>
      </c>
      <c r="J24" s="3"/>
    </row>
    <row r="25" spans="1:10" ht="75" x14ac:dyDescent="0.25">
      <c r="A25" s="405"/>
      <c r="B25" s="308" t="s">
        <v>30</v>
      </c>
      <c r="C25" s="18">
        <v>0.15</v>
      </c>
      <c r="D25" s="217">
        <v>0.46200000000000002</v>
      </c>
      <c r="E25" s="75">
        <f>УпрВесКоэф!E25</f>
        <v>1.5</v>
      </c>
      <c r="F25" s="309">
        <f t="shared" si="0"/>
        <v>0.69300000000000006</v>
      </c>
      <c r="G25" s="385"/>
      <c r="H25" s="402"/>
      <c r="J25" s="3"/>
    </row>
    <row r="26" spans="1:10" ht="36" customHeight="1" x14ac:dyDescent="0.25">
      <c r="A26" s="405"/>
      <c r="B26" s="308" t="s">
        <v>40</v>
      </c>
      <c r="C26" s="20" t="s">
        <v>15</v>
      </c>
      <c r="D26" s="216">
        <v>1</v>
      </c>
      <c r="E26" s="75">
        <f>УпрВесКоэф!E26</f>
        <v>0.25</v>
      </c>
      <c r="F26" s="309">
        <f t="shared" si="0"/>
        <v>0.25</v>
      </c>
      <c r="G26" s="385"/>
      <c r="H26" s="402"/>
      <c r="J26" s="3"/>
    </row>
    <row r="27" spans="1:10" ht="45.75" thickBot="1" x14ac:dyDescent="0.3">
      <c r="A27" s="406"/>
      <c r="B27" s="308" t="s">
        <v>41</v>
      </c>
      <c r="C27" s="20" t="s">
        <v>15</v>
      </c>
      <c r="D27" s="216">
        <v>1</v>
      </c>
      <c r="E27" s="75">
        <f>УпрВесКоэф!E27</f>
        <v>0.25</v>
      </c>
      <c r="F27" s="309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08" t="s">
        <v>6</v>
      </c>
      <c r="C28" s="18">
        <v>0.7</v>
      </c>
      <c r="D28" s="49">
        <v>1</v>
      </c>
      <c r="E28" s="75">
        <f>УпрВесКоэф!E28</f>
        <v>1.4279999999999999</v>
      </c>
      <c r="F28" s="309">
        <f t="shared" si="0"/>
        <v>1.4279999999999999</v>
      </c>
      <c r="G28" s="306" t="s">
        <v>2</v>
      </c>
      <c r="H28" s="309">
        <f>F28-УпрВесКоэф!$K$28</f>
        <v>1.4279999999999999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6.2047239999999997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6" zoomScale="60" zoomScaleNormal="60" workbookViewId="0">
      <selection activeCell="H29" sqref="H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07" t="s">
        <v>42</v>
      </c>
      <c r="D3" s="307" t="s">
        <v>109</v>
      </c>
      <c r="E3" s="307" t="s">
        <v>9</v>
      </c>
      <c r="F3" s="307" t="s">
        <v>8</v>
      </c>
      <c r="G3" s="307" t="s">
        <v>10</v>
      </c>
      <c r="H3" s="307" t="s">
        <v>13</v>
      </c>
      <c r="J3" s="3"/>
    </row>
    <row r="4" spans="1:10" ht="30" x14ac:dyDescent="0.25">
      <c r="A4" s="392" t="s">
        <v>3</v>
      </c>
      <c r="B4" s="308" t="s">
        <v>36</v>
      </c>
      <c r="C4" s="6">
        <v>0.7</v>
      </c>
      <c r="D4" s="217">
        <v>0.12</v>
      </c>
      <c r="E4" s="75">
        <f>УпрВесКоэф!E4</f>
        <v>1.429</v>
      </c>
      <c r="F4" s="309">
        <f>D4*E4</f>
        <v>0.17147999999999999</v>
      </c>
      <c r="G4" s="385" t="s">
        <v>118</v>
      </c>
      <c r="H4" s="309">
        <f>F4-УпрВесКоэф!$K$4</f>
        <v>0.17147999999999999</v>
      </c>
      <c r="J4" s="3"/>
    </row>
    <row r="5" spans="1:10" ht="30" x14ac:dyDescent="0.25">
      <c r="A5" s="393"/>
      <c r="B5" s="308" t="s">
        <v>11</v>
      </c>
      <c r="C5" s="6">
        <v>0.7</v>
      </c>
      <c r="D5" s="217">
        <v>0.93</v>
      </c>
      <c r="E5" s="75">
        <f>УпрВесКоэф!E5</f>
        <v>1</v>
      </c>
      <c r="F5" s="309">
        <f t="shared" ref="F5:F28" si="0">D5*E5</f>
        <v>0.93</v>
      </c>
      <c r="G5" s="385"/>
      <c r="H5" s="402">
        <f>(F5+F6+F7)-УпрВесКоэф!$K$6</f>
        <v>1.3240000000000001</v>
      </c>
      <c r="J5" s="3"/>
    </row>
    <row r="6" spans="1:10" ht="35.25" customHeight="1" x14ac:dyDescent="0.25">
      <c r="A6" s="393"/>
      <c r="B6" s="308" t="s">
        <v>12</v>
      </c>
      <c r="C6" s="6">
        <v>0.3</v>
      </c>
      <c r="D6" s="217">
        <v>0.47</v>
      </c>
      <c r="E6" s="75">
        <f>УпрВесКоэф!E6</f>
        <v>0.8</v>
      </c>
      <c r="F6" s="309">
        <f t="shared" si="0"/>
        <v>0.376</v>
      </c>
      <c r="G6" s="385"/>
      <c r="H6" s="402"/>
      <c r="J6" s="3"/>
    </row>
    <row r="7" spans="1:10" ht="30.75" thickBot="1" x14ac:dyDescent="0.3">
      <c r="A7" s="394"/>
      <c r="B7" s="308" t="s">
        <v>16</v>
      </c>
      <c r="C7" s="6">
        <v>0.1</v>
      </c>
      <c r="D7" s="217">
        <v>0.03</v>
      </c>
      <c r="E7" s="75">
        <f>УпрВесКоэф!E7</f>
        <v>0.6</v>
      </c>
      <c r="F7" s="309">
        <f t="shared" si="0"/>
        <v>1.7999999999999999E-2</v>
      </c>
      <c r="G7" s="385"/>
      <c r="H7" s="402"/>
      <c r="J7" s="3"/>
    </row>
    <row r="8" spans="1:10" ht="124.5" customHeight="1" thickBot="1" x14ac:dyDescent="0.3">
      <c r="A8" s="249" t="s">
        <v>7</v>
      </c>
      <c r="B8" s="308" t="s">
        <v>34</v>
      </c>
      <c r="C8" s="18">
        <v>0.9</v>
      </c>
      <c r="D8" s="49">
        <v>0.94499999999999995</v>
      </c>
      <c r="E8" s="75">
        <f>УпрВесКоэф!E8</f>
        <v>1.111</v>
      </c>
      <c r="F8" s="309">
        <f t="shared" si="0"/>
        <v>1.049895</v>
      </c>
      <c r="G8" s="306" t="s">
        <v>2</v>
      </c>
      <c r="H8" s="309">
        <f>F8-УпрВесКоэф!$K$8</f>
        <v>1.049895</v>
      </c>
      <c r="J8" s="3"/>
    </row>
    <row r="9" spans="1:10" ht="75" x14ac:dyDescent="0.25">
      <c r="A9" s="399" t="s">
        <v>37</v>
      </c>
      <c r="B9" s="308" t="s">
        <v>38</v>
      </c>
      <c r="C9" s="18">
        <v>0.9</v>
      </c>
      <c r="D9" s="49">
        <v>0.89700000000000002</v>
      </c>
      <c r="E9" s="75">
        <f>УпрВесКоэф!E9</f>
        <v>0.311</v>
      </c>
      <c r="F9" s="309">
        <f t="shared" si="0"/>
        <v>0.27896700000000002</v>
      </c>
      <c r="G9" s="385" t="s">
        <v>2</v>
      </c>
      <c r="H9" s="402">
        <f>(F9+F10+F11+F12)-УпрВесКоэф!$K$10</f>
        <v>1.030467</v>
      </c>
      <c r="J9" s="3"/>
    </row>
    <row r="10" spans="1:10" ht="93.75" customHeight="1" x14ac:dyDescent="0.25">
      <c r="A10" s="393"/>
      <c r="B10" s="308" t="s">
        <v>17</v>
      </c>
      <c r="C10" s="18">
        <v>0.8</v>
      </c>
      <c r="D10" s="49">
        <v>0.82499999999999996</v>
      </c>
      <c r="E10" s="75">
        <f>УпрВесКоэф!E10</f>
        <v>0.3</v>
      </c>
      <c r="F10" s="309">
        <f t="shared" si="0"/>
        <v>0.24749999999999997</v>
      </c>
      <c r="G10" s="385"/>
      <c r="H10" s="402"/>
      <c r="J10" s="3"/>
    </row>
    <row r="11" spans="1:10" ht="90" x14ac:dyDescent="0.25">
      <c r="A11" s="393"/>
      <c r="B11" s="308" t="s">
        <v>18</v>
      </c>
      <c r="C11" s="18">
        <v>0.8</v>
      </c>
      <c r="D11" s="49">
        <v>0.83</v>
      </c>
      <c r="E11" s="75">
        <f>УпрВесКоэф!E11</f>
        <v>0.3</v>
      </c>
      <c r="F11" s="309">
        <f t="shared" si="0"/>
        <v>0.24899999999999997</v>
      </c>
      <c r="G11" s="385"/>
      <c r="H11" s="402"/>
      <c r="J11" s="3"/>
    </row>
    <row r="12" spans="1:10" ht="60.75" thickBot="1" x14ac:dyDescent="0.3">
      <c r="A12" s="394"/>
      <c r="B12" s="308" t="s">
        <v>39</v>
      </c>
      <c r="C12" s="18">
        <v>0.8</v>
      </c>
      <c r="D12" s="49">
        <v>0.85</v>
      </c>
      <c r="E12" s="75">
        <f>УпрВесКоэф!E12</f>
        <v>0.3</v>
      </c>
      <c r="F12" s="309">
        <f t="shared" si="0"/>
        <v>0.255</v>
      </c>
      <c r="G12" s="385"/>
      <c r="H12" s="402"/>
      <c r="J12" s="3"/>
    </row>
    <row r="13" spans="1:10" ht="90" x14ac:dyDescent="0.25">
      <c r="A13" s="392" t="s">
        <v>4</v>
      </c>
      <c r="B13" s="308" t="s">
        <v>19</v>
      </c>
      <c r="C13" s="18">
        <v>0.5</v>
      </c>
      <c r="D13" s="217">
        <v>0.85</v>
      </c>
      <c r="E13" s="75">
        <f>УпрВесКоэф!E13</f>
        <v>0.26</v>
      </c>
      <c r="F13" s="309">
        <f t="shared" si="0"/>
        <v>0.221</v>
      </c>
      <c r="G13" s="385" t="s">
        <v>2</v>
      </c>
      <c r="H13" s="402">
        <f>(F13+F14+F15+F16+F17+F18+F19+F20+F21+F22+F23)-УпрВесКоэф!$K$17</f>
        <v>0.99250000000000016</v>
      </c>
      <c r="J13" s="3"/>
    </row>
    <row r="14" spans="1:10" ht="90" x14ac:dyDescent="0.25">
      <c r="A14" s="393"/>
      <c r="B14" s="308" t="s">
        <v>20</v>
      </c>
      <c r="C14" s="18">
        <v>0.8</v>
      </c>
      <c r="D14" s="217">
        <v>1</v>
      </c>
      <c r="E14" s="75">
        <f>УпрВесКоэф!E14</f>
        <v>0.2</v>
      </c>
      <c r="F14" s="309">
        <f t="shared" si="0"/>
        <v>0.2</v>
      </c>
      <c r="G14" s="385"/>
      <c r="H14" s="402"/>
      <c r="J14" s="3"/>
    </row>
    <row r="15" spans="1:10" ht="45" x14ac:dyDescent="0.25">
      <c r="A15" s="393"/>
      <c r="B15" s="308" t="s">
        <v>21</v>
      </c>
      <c r="C15" s="20" t="s">
        <v>15</v>
      </c>
      <c r="D15" s="216">
        <v>1</v>
      </c>
      <c r="E15" s="75">
        <f>УпрВесКоэф!E15</f>
        <v>0.05</v>
      </c>
      <c r="F15" s="309">
        <f t="shared" si="0"/>
        <v>0.05</v>
      </c>
      <c r="G15" s="385"/>
      <c r="H15" s="402"/>
      <c r="J15" s="3"/>
    </row>
    <row r="16" spans="1:10" ht="75" x14ac:dyDescent="0.25">
      <c r="A16" s="393"/>
      <c r="B16" s="308" t="s">
        <v>22</v>
      </c>
      <c r="C16" s="20" t="s">
        <v>15</v>
      </c>
      <c r="D16" s="216">
        <v>1</v>
      </c>
      <c r="E16" s="75">
        <f>УпрВесКоэф!E16</f>
        <v>0.05</v>
      </c>
      <c r="F16" s="309">
        <f t="shared" si="0"/>
        <v>0.05</v>
      </c>
      <c r="G16" s="385"/>
      <c r="H16" s="402"/>
      <c r="J16" s="3"/>
    </row>
    <row r="17" spans="1:10" ht="135" x14ac:dyDescent="0.25">
      <c r="A17" s="393"/>
      <c r="B17" s="308" t="s">
        <v>35</v>
      </c>
      <c r="C17" s="18">
        <v>0.5</v>
      </c>
      <c r="D17" s="217">
        <v>0.78</v>
      </c>
      <c r="E17" s="75">
        <f>УпрВесКоэф!E17</f>
        <v>0.2</v>
      </c>
      <c r="F17" s="309">
        <f t="shared" si="0"/>
        <v>0.15600000000000003</v>
      </c>
      <c r="G17" s="385"/>
      <c r="H17" s="402"/>
      <c r="J17" s="3"/>
    </row>
    <row r="18" spans="1:10" ht="90" x14ac:dyDescent="0.25">
      <c r="A18" s="393"/>
      <c r="B18" s="308" t="s">
        <v>23</v>
      </c>
      <c r="C18" s="18">
        <v>0.7</v>
      </c>
      <c r="D18" s="217">
        <v>0.7</v>
      </c>
      <c r="E18" s="75">
        <f>УпрВесКоэф!E18</f>
        <v>0.2</v>
      </c>
      <c r="F18" s="309">
        <f t="shared" si="0"/>
        <v>0.13999999999999999</v>
      </c>
      <c r="G18" s="385"/>
      <c r="H18" s="402"/>
      <c r="J18" s="3"/>
    </row>
    <row r="19" spans="1:10" ht="60" x14ac:dyDescent="0.25">
      <c r="A19" s="393"/>
      <c r="B19" s="308" t="s">
        <v>24</v>
      </c>
      <c r="C19" s="18">
        <v>1</v>
      </c>
      <c r="D19" s="217">
        <v>0.17</v>
      </c>
      <c r="E19" s="75">
        <f>УпрВесКоэф!E19</f>
        <v>0.15</v>
      </c>
      <c r="F19" s="309">
        <f t="shared" si="0"/>
        <v>2.5500000000000002E-2</v>
      </c>
      <c r="G19" s="385"/>
      <c r="H19" s="402"/>
      <c r="J19" s="3"/>
    </row>
    <row r="20" spans="1:10" ht="60" x14ac:dyDescent="0.25">
      <c r="A20" s="393"/>
      <c r="B20" s="308" t="s">
        <v>25</v>
      </c>
      <c r="C20" s="18">
        <v>0.25</v>
      </c>
      <c r="D20" s="217">
        <v>7.0000000000000007E-2</v>
      </c>
      <c r="E20" s="75">
        <f>УпрВесКоэф!E20</f>
        <v>0.2</v>
      </c>
      <c r="F20" s="309">
        <f t="shared" si="0"/>
        <v>1.4000000000000002E-2</v>
      </c>
      <c r="G20" s="385"/>
      <c r="H20" s="402"/>
      <c r="J20" s="3"/>
    </row>
    <row r="21" spans="1:10" ht="45" x14ac:dyDescent="0.25">
      <c r="A21" s="393"/>
      <c r="B21" s="308" t="s">
        <v>26</v>
      </c>
      <c r="C21" s="18">
        <v>0.35</v>
      </c>
      <c r="D21" s="217">
        <v>0.18</v>
      </c>
      <c r="E21" s="75">
        <f>УпрВесКоэф!E21</f>
        <v>0.2</v>
      </c>
      <c r="F21" s="309">
        <f t="shared" si="0"/>
        <v>3.5999999999999997E-2</v>
      </c>
      <c r="G21" s="385"/>
      <c r="H21" s="402"/>
      <c r="J21" s="3"/>
    </row>
    <row r="22" spans="1:10" ht="60" x14ac:dyDescent="0.25">
      <c r="A22" s="393"/>
      <c r="B22" s="308" t="s">
        <v>27</v>
      </c>
      <c r="C22" s="20" t="s">
        <v>15</v>
      </c>
      <c r="D22" s="216">
        <v>1</v>
      </c>
      <c r="E22" s="75">
        <f>УпрВесКоэф!E22</f>
        <v>0.05</v>
      </c>
      <c r="F22" s="309">
        <f t="shared" si="0"/>
        <v>0.05</v>
      </c>
      <c r="G22" s="385"/>
      <c r="H22" s="402"/>
      <c r="J22" s="3"/>
    </row>
    <row r="23" spans="1:10" ht="60.75" thickBot="1" x14ac:dyDescent="0.3">
      <c r="A23" s="400"/>
      <c r="B23" s="308" t="s">
        <v>28</v>
      </c>
      <c r="C23" s="20" t="s">
        <v>15</v>
      </c>
      <c r="D23" s="216">
        <v>1</v>
      </c>
      <c r="E23" s="75">
        <f>УпрВесКоэф!E23</f>
        <v>0.05</v>
      </c>
      <c r="F23" s="309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08" t="s">
        <v>29</v>
      </c>
      <c r="C24" s="18">
        <v>0.15</v>
      </c>
      <c r="D24" s="217">
        <v>0.4</v>
      </c>
      <c r="E24" s="75">
        <f>УпрВесКоэф!E24</f>
        <v>1.83</v>
      </c>
      <c r="F24" s="309">
        <f t="shared" si="0"/>
        <v>0.7320000000000001</v>
      </c>
      <c r="G24" s="385" t="s">
        <v>2</v>
      </c>
      <c r="H24" s="402">
        <f>(F24+F25+F26+F27)-УпрВесКоэф!$K$25</f>
        <v>1.4570000000000001</v>
      </c>
      <c r="J24" s="3"/>
    </row>
    <row r="25" spans="1:10" ht="75" x14ac:dyDescent="0.25">
      <c r="A25" s="405"/>
      <c r="B25" s="308" t="s">
        <v>30</v>
      </c>
      <c r="C25" s="18">
        <v>0.15</v>
      </c>
      <c r="D25" s="217">
        <v>0.15</v>
      </c>
      <c r="E25" s="75">
        <f>УпрВесКоэф!E25</f>
        <v>1.5</v>
      </c>
      <c r="F25" s="309">
        <f t="shared" si="0"/>
        <v>0.22499999999999998</v>
      </c>
      <c r="G25" s="385"/>
      <c r="H25" s="402"/>
      <c r="J25" s="3"/>
    </row>
    <row r="26" spans="1:10" ht="36" customHeight="1" x14ac:dyDescent="0.25">
      <c r="A26" s="405"/>
      <c r="B26" s="308" t="s">
        <v>40</v>
      </c>
      <c r="C26" s="20" t="s">
        <v>15</v>
      </c>
      <c r="D26" s="216">
        <v>1</v>
      </c>
      <c r="E26" s="75">
        <f>УпрВесКоэф!E26</f>
        <v>0.25</v>
      </c>
      <c r="F26" s="309">
        <f t="shared" si="0"/>
        <v>0.25</v>
      </c>
      <c r="G26" s="385"/>
      <c r="H26" s="402"/>
      <c r="J26" s="3"/>
    </row>
    <row r="27" spans="1:10" ht="45.75" thickBot="1" x14ac:dyDescent="0.3">
      <c r="A27" s="406"/>
      <c r="B27" s="308" t="s">
        <v>41</v>
      </c>
      <c r="C27" s="20" t="s">
        <v>15</v>
      </c>
      <c r="D27" s="216">
        <v>1</v>
      </c>
      <c r="E27" s="75">
        <f>УпрВесКоэф!E27</f>
        <v>0.25</v>
      </c>
      <c r="F27" s="309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08" t="s">
        <v>6</v>
      </c>
      <c r="C28" s="18">
        <v>0.7</v>
      </c>
      <c r="D28" s="49">
        <v>1</v>
      </c>
      <c r="E28" s="75">
        <f>УпрВесКоэф!E28</f>
        <v>1.4279999999999999</v>
      </c>
      <c r="F28" s="309">
        <f t="shared" si="0"/>
        <v>1.4279999999999999</v>
      </c>
      <c r="G28" s="306" t="s">
        <v>2</v>
      </c>
      <c r="H28" s="309">
        <f>F28-УпрВесКоэф!$K$28</f>
        <v>1.4279999999999999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7.2818620000000003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Normal="100" workbookViewId="0">
      <selection activeCell="F28" sqref="F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0" t="s">
        <v>42</v>
      </c>
      <c r="D3" s="310" t="s">
        <v>109</v>
      </c>
      <c r="E3" s="310" t="s">
        <v>9</v>
      </c>
      <c r="F3" s="310" t="s">
        <v>8</v>
      </c>
      <c r="G3" s="310" t="s">
        <v>10</v>
      </c>
      <c r="H3" s="310" t="s">
        <v>13</v>
      </c>
      <c r="J3" s="3"/>
    </row>
    <row r="4" spans="1:10" ht="30" x14ac:dyDescent="0.25">
      <c r="A4" s="392" t="s">
        <v>3</v>
      </c>
      <c r="B4" s="313" t="s">
        <v>36</v>
      </c>
      <c r="C4" s="6">
        <v>0.7</v>
      </c>
      <c r="D4" s="217">
        <v>0</v>
      </c>
      <c r="E4" s="75">
        <f>УпрВесКоэф!E4</f>
        <v>1.429</v>
      </c>
      <c r="F4" s="312">
        <f>D4*E4</f>
        <v>0</v>
      </c>
      <c r="G4" s="385" t="s">
        <v>118</v>
      </c>
      <c r="H4" s="312">
        <f>F4-УпрВесКоэф!$K$4</f>
        <v>0</v>
      </c>
      <c r="J4" s="3"/>
    </row>
    <row r="5" spans="1:10" ht="30" x14ac:dyDescent="0.25">
      <c r="A5" s="393"/>
      <c r="B5" s="313" t="s">
        <v>11</v>
      </c>
      <c r="C5" s="6">
        <v>0.7</v>
      </c>
      <c r="D5" s="217">
        <v>0.73</v>
      </c>
      <c r="E5" s="75">
        <f>УпрВесКоэф!E5</f>
        <v>1</v>
      </c>
      <c r="F5" s="312">
        <f t="shared" ref="F5:F28" si="0">D5*E5</f>
        <v>0.73</v>
      </c>
      <c r="G5" s="385"/>
      <c r="H5" s="402">
        <f>(F5+F6+F7)-УпрВесКоэф!$K$6</f>
        <v>1.008</v>
      </c>
      <c r="J5" s="3"/>
    </row>
    <row r="6" spans="1:10" ht="35.25" customHeight="1" x14ac:dyDescent="0.25">
      <c r="A6" s="393"/>
      <c r="B6" s="313" t="s">
        <v>12</v>
      </c>
      <c r="C6" s="6">
        <v>0.3</v>
      </c>
      <c r="D6" s="217">
        <v>0.25</v>
      </c>
      <c r="E6" s="75">
        <f>УпрВесКоэф!E6</f>
        <v>0.8</v>
      </c>
      <c r="F6" s="312">
        <f t="shared" si="0"/>
        <v>0.2</v>
      </c>
      <c r="G6" s="385"/>
      <c r="H6" s="402"/>
      <c r="J6" s="3"/>
    </row>
    <row r="7" spans="1:10" ht="30.75" thickBot="1" x14ac:dyDescent="0.3">
      <c r="A7" s="394"/>
      <c r="B7" s="313" t="s">
        <v>16</v>
      </c>
      <c r="C7" s="6">
        <v>0.1</v>
      </c>
      <c r="D7" s="217">
        <v>0.13</v>
      </c>
      <c r="E7" s="75">
        <f>УпрВесКоэф!E7</f>
        <v>0.6</v>
      </c>
      <c r="F7" s="312">
        <f t="shared" si="0"/>
        <v>7.8E-2</v>
      </c>
      <c r="G7" s="385"/>
      <c r="H7" s="402"/>
      <c r="J7" s="3"/>
    </row>
    <row r="8" spans="1:10" ht="124.5" customHeight="1" thickBot="1" x14ac:dyDescent="0.3">
      <c r="A8" s="249" t="s">
        <v>7</v>
      </c>
      <c r="B8" s="313" t="s">
        <v>34</v>
      </c>
      <c r="C8" s="18">
        <v>0.9</v>
      </c>
      <c r="D8" s="49">
        <v>0.59499999999999997</v>
      </c>
      <c r="E8" s="75">
        <f>УпрВесКоэф!E8</f>
        <v>1.111</v>
      </c>
      <c r="F8" s="312">
        <f t="shared" si="0"/>
        <v>0.66104499999999999</v>
      </c>
      <c r="G8" s="311" t="s">
        <v>110</v>
      </c>
      <c r="H8" s="312">
        <f>F8-УпрВесКоэф!$K$8</f>
        <v>0.66104499999999999</v>
      </c>
      <c r="J8" s="3"/>
    </row>
    <row r="9" spans="1:10" ht="75" x14ac:dyDescent="0.25">
      <c r="A9" s="399" t="s">
        <v>37</v>
      </c>
      <c r="B9" s="313" t="s">
        <v>38</v>
      </c>
      <c r="C9" s="18">
        <v>0.9</v>
      </c>
      <c r="D9" s="49">
        <v>0.54500000000000004</v>
      </c>
      <c r="E9" s="75">
        <f>УпрВесКоэф!E9</f>
        <v>0.311</v>
      </c>
      <c r="F9" s="312">
        <f t="shared" si="0"/>
        <v>0.16949500000000001</v>
      </c>
      <c r="G9" s="385" t="s">
        <v>110</v>
      </c>
      <c r="H9" s="402">
        <f>(F9+F10+F11+F12)-УпрВесКоэф!$K$10</f>
        <v>0.696295</v>
      </c>
      <c r="J9" s="3"/>
    </row>
    <row r="10" spans="1:10" ht="93.75" customHeight="1" x14ac:dyDescent="0.25">
      <c r="A10" s="393"/>
      <c r="B10" s="313" t="s">
        <v>17</v>
      </c>
      <c r="C10" s="18">
        <v>0.8</v>
      </c>
      <c r="D10" s="49">
        <v>0.52400000000000002</v>
      </c>
      <c r="E10" s="75">
        <f>УпрВесКоэф!E10</f>
        <v>0.3</v>
      </c>
      <c r="F10" s="312">
        <f t="shared" si="0"/>
        <v>0.15720000000000001</v>
      </c>
      <c r="G10" s="385"/>
      <c r="H10" s="402"/>
      <c r="J10" s="3"/>
    </row>
    <row r="11" spans="1:10" ht="90" x14ac:dyDescent="0.25">
      <c r="A11" s="393"/>
      <c r="B11" s="313" t="s">
        <v>18</v>
      </c>
      <c r="C11" s="18">
        <v>0.8</v>
      </c>
      <c r="D11" s="49">
        <v>0.65700000000000003</v>
      </c>
      <c r="E11" s="75">
        <f>УпрВесКоэф!E11</f>
        <v>0.3</v>
      </c>
      <c r="F11" s="312">
        <f t="shared" si="0"/>
        <v>0.1971</v>
      </c>
      <c r="G11" s="385"/>
      <c r="H11" s="402"/>
      <c r="J11" s="3"/>
    </row>
    <row r="12" spans="1:10" ht="60.75" thickBot="1" x14ac:dyDescent="0.3">
      <c r="A12" s="394"/>
      <c r="B12" s="313" t="s">
        <v>39</v>
      </c>
      <c r="C12" s="18">
        <v>0.8</v>
      </c>
      <c r="D12" s="49">
        <v>0.57499999999999996</v>
      </c>
      <c r="E12" s="75">
        <f>УпрВесКоэф!E12</f>
        <v>0.3</v>
      </c>
      <c r="F12" s="312">
        <f t="shared" si="0"/>
        <v>0.17249999999999999</v>
      </c>
      <c r="G12" s="385"/>
      <c r="H12" s="402"/>
      <c r="J12" s="3"/>
    </row>
    <row r="13" spans="1:10" ht="90" x14ac:dyDescent="0.25">
      <c r="A13" s="392" t="s">
        <v>4</v>
      </c>
      <c r="B13" s="313" t="s">
        <v>19</v>
      </c>
      <c r="C13" s="18">
        <v>0.5</v>
      </c>
      <c r="D13" s="217">
        <v>0.7</v>
      </c>
      <c r="E13" s="75">
        <f>УпрВесКоэф!E13</f>
        <v>0.26</v>
      </c>
      <c r="F13" s="312">
        <f t="shared" si="0"/>
        <v>0.182</v>
      </c>
      <c r="G13" s="385" t="s">
        <v>2</v>
      </c>
      <c r="H13" s="402">
        <f>(F13+F14+F15+F16+F17+F18+F19+F20+F21+F22+F23)-УпрВесКоэф!$K$17</f>
        <v>1.0285000000000002</v>
      </c>
      <c r="J13" s="3"/>
    </row>
    <row r="14" spans="1:10" ht="90" x14ac:dyDescent="0.25">
      <c r="A14" s="393"/>
      <c r="B14" s="313" t="s">
        <v>20</v>
      </c>
      <c r="C14" s="18">
        <v>0.8</v>
      </c>
      <c r="D14" s="217">
        <v>1</v>
      </c>
      <c r="E14" s="75">
        <f>УпрВесКоэф!E14</f>
        <v>0.2</v>
      </c>
      <c r="F14" s="312">
        <f t="shared" si="0"/>
        <v>0.2</v>
      </c>
      <c r="G14" s="385"/>
      <c r="H14" s="402"/>
      <c r="J14" s="3"/>
    </row>
    <row r="15" spans="1:10" ht="45" x14ac:dyDescent="0.25">
      <c r="A15" s="393"/>
      <c r="B15" s="313" t="s">
        <v>21</v>
      </c>
      <c r="C15" s="20" t="s">
        <v>15</v>
      </c>
      <c r="D15" s="216">
        <v>1</v>
      </c>
      <c r="E15" s="75">
        <f>УпрВесКоэф!E15</f>
        <v>0.05</v>
      </c>
      <c r="F15" s="312">
        <f t="shared" si="0"/>
        <v>0.05</v>
      </c>
      <c r="G15" s="385"/>
      <c r="H15" s="402"/>
      <c r="J15" s="3"/>
    </row>
    <row r="16" spans="1:10" ht="75" x14ac:dyDescent="0.25">
      <c r="A16" s="393"/>
      <c r="B16" s="313" t="s">
        <v>22</v>
      </c>
      <c r="C16" s="20" t="s">
        <v>15</v>
      </c>
      <c r="D16" s="216">
        <v>1</v>
      </c>
      <c r="E16" s="75">
        <f>УпрВесКоэф!E16</f>
        <v>0.05</v>
      </c>
      <c r="F16" s="312">
        <f t="shared" si="0"/>
        <v>0.05</v>
      </c>
      <c r="G16" s="385"/>
      <c r="H16" s="402"/>
      <c r="J16" s="3"/>
    </row>
    <row r="17" spans="1:10" ht="135" x14ac:dyDescent="0.25">
      <c r="A17" s="393"/>
      <c r="B17" s="313" t="s">
        <v>35</v>
      </c>
      <c r="C17" s="18">
        <v>0.5</v>
      </c>
      <c r="D17" s="217">
        <v>0.61</v>
      </c>
      <c r="E17" s="75">
        <f>УпрВесКоэф!E17</f>
        <v>0.2</v>
      </c>
      <c r="F17" s="312">
        <f t="shared" si="0"/>
        <v>0.122</v>
      </c>
      <c r="G17" s="385"/>
      <c r="H17" s="402"/>
      <c r="J17" s="3"/>
    </row>
    <row r="18" spans="1:10" ht="90" x14ac:dyDescent="0.25">
      <c r="A18" s="393"/>
      <c r="B18" s="313" t="s">
        <v>23</v>
      </c>
      <c r="C18" s="18">
        <v>0.7</v>
      </c>
      <c r="D18" s="217">
        <v>1</v>
      </c>
      <c r="E18" s="75">
        <f>УпрВесКоэф!E18</f>
        <v>0.2</v>
      </c>
      <c r="F18" s="312">
        <f t="shared" si="0"/>
        <v>0.2</v>
      </c>
      <c r="G18" s="385"/>
      <c r="H18" s="402"/>
      <c r="J18" s="3"/>
    </row>
    <row r="19" spans="1:10" ht="60" x14ac:dyDescent="0.25">
      <c r="A19" s="393"/>
      <c r="B19" s="313" t="s">
        <v>24</v>
      </c>
      <c r="C19" s="18">
        <v>1</v>
      </c>
      <c r="D19" s="217">
        <v>0.35</v>
      </c>
      <c r="E19" s="75">
        <f>УпрВесКоэф!E19</f>
        <v>0.15</v>
      </c>
      <c r="F19" s="312">
        <f t="shared" si="0"/>
        <v>5.2499999999999998E-2</v>
      </c>
      <c r="G19" s="385"/>
      <c r="H19" s="402"/>
      <c r="J19" s="3"/>
    </row>
    <row r="20" spans="1:10" ht="60" x14ac:dyDescent="0.25">
      <c r="A20" s="393"/>
      <c r="B20" s="313" t="s">
        <v>25</v>
      </c>
      <c r="C20" s="18">
        <v>0.25</v>
      </c>
      <c r="D20" s="217">
        <v>0.28999999999999998</v>
      </c>
      <c r="E20" s="75">
        <f>УпрВесКоэф!E20</f>
        <v>0.2</v>
      </c>
      <c r="F20" s="312">
        <f t="shared" si="0"/>
        <v>5.7999999999999996E-2</v>
      </c>
      <c r="G20" s="385"/>
      <c r="H20" s="402"/>
      <c r="J20" s="3"/>
    </row>
    <row r="21" spans="1:10" ht="45" x14ac:dyDescent="0.25">
      <c r="A21" s="393"/>
      <c r="B21" s="313" t="s">
        <v>26</v>
      </c>
      <c r="C21" s="18">
        <v>0.35</v>
      </c>
      <c r="D21" s="217">
        <v>7.0000000000000007E-2</v>
      </c>
      <c r="E21" s="75">
        <f>УпрВесКоэф!E21</f>
        <v>0.2</v>
      </c>
      <c r="F21" s="312">
        <f t="shared" si="0"/>
        <v>1.4000000000000002E-2</v>
      </c>
      <c r="G21" s="385"/>
      <c r="H21" s="402"/>
      <c r="J21" s="3"/>
    </row>
    <row r="22" spans="1:10" ht="60" x14ac:dyDescent="0.25">
      <c r="A22" s="393"/>
      <c r="B22" s="313" t="s">
        <v>27</v>
      </c>
      <c r="C22" s="20" t="s">
        <v>15</v>
      </c>
      <c r="D22" s="216">
        <v>1</v>
      </c>
      <c r="E22" s="75">
        <f>УпрВесКоэф!E22</f>
        <v>0.05</v>
      </c>
      <c r="F22" s="312">
        <f t="shared" si="0"/>
        <v>0.05</v>
      </c>
      <c r="G22" s="385"/>
      <c r="H22" s="402"/>
      <c r="J22" s="3"/>
    </row>
    <row r="23" spans="1:10" ht="60.75" thickBot="1" x14ac:dyDescent="0.3">
      <c r="A23" s="400"/>
      <c r="B23" s="313" t="s">
        <v>28</v>
      </c>
      <c r="C23" s="20" t="s">
        <v>15</v>
      </c>
      <c r="D23" s="216">
        <v>1</v>
      </c>
      <c r="E23" s="75">
        <f>УпрВесКоэф!E23</f>
        <v>0.05</v>
      </c>
      <c r="F23" s="312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13" t="s">
        <v>29</v>
      </c>
      <c r="C24" s="18">
        <v>0.15</v>
      </c>
      <c r="D24" s="217">
        <v>0.16</v>
      </c>
      <c r="E24" s="75">
        <f>УпрВесКоэф!E24</f>
        <v>1.83</v>
      </c>
      <c r="F24" s="312">
        <f t="shared" si="0"/>
        <v>0.2928</v>
      </c>
      <c r="G24" s="385" t="s">
        <v>2</v>
      </c>
      <c r="H24" s="402">
        <f>(F24+F25+F26+F27)-УпрВесКоэф!$K$25</f>
        <v>1.5127999999999999</v>
      </c>
      <c r="J24" s="3"/>
    </row>
    <row r="25" spans="1:10" ht="75" x14ac:dyDescent="0.25">
      <c r="A25" s="405"/>
      <c r="B25" s="313" t="s">
        <v>30</v>
      </c>
      <c r="C25" s="18">
        <v>0.15</v>
      </c>
      <c r="D25" s="217">
        <v>0.48</v>
      </c>
      <c r="E25" s="75">
        <f>УпрВесКоэф!E25</f>
        <v>1.5</v>
      </c>
      <c r="F25" s="312">
        <f t="shared" si="0"/>
        <v>0.72</v>
      </c>
      <c r="G25" s="385"/>
      <c r="H25" s="402"/>
      <c r="J25" s="3"/>
    </row>
    <row r="26" spans="1:10" ht="36" customHeight="1" x14ac:dyDescent="0.25">
      <c r="A26" s="405"/>
      <c r="B26" s="313" t="s">
        <v>40</v>
      </c>
      <c r="C26" s="20" t="s">
        <v>15</v>
      </c>
      <c r="D26" s="216">
        <v>1</v>
      </c>
      <c r="E26" s="75">
        <f>УпрВесКоэф!E26</f>
        <v>0.25</v>
      </c>
      <c r="F26" s="312">
        <f t="shared" si="0"/>
        <v>0.25</v>
      </c>
      <c r="G26" s="385"/>
      <c r="H26" s="402"/>
      <c r="J26" s="3"/>
    </row>
    <row r="27" spans="1:10" ht="45.75" thickBot="1" x14ac:dyDescent="0.3">
      <c r="A27" s="406"/>
      <c r="B27" s="313" t="s">
        <v>41</v>
      </c>
      <c r="C27" s="20" t="s">
        <v>15</v>
      </c>
      <c r="D27" s="216">
        <v>1</v>
      </c>
      <c r="E27" s="75">
        <f>УпрВесКоэф!E27</f>
        <v>0.25</v>
      </c>
      <c r="F27" s="312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13" t="s">
        <v>6</v>
      </c>
      <c r="C28" s="18">
        <v>0.7</v>
      </c>
      <c r="D28" s="49">
        <v>1</v>
      </c>
      <c r="E28" s="75">
        <f>УпрВесКоэф!E28</f>
        <v>1.4279999999999999</v>
      </c>
      <c r="F28" s="312">
        <f t="shared" si="0"/>
        <v>1.4279999999999999</v>
      </c>
      <c r="G28" s="311" t="s">
        <v>2</v>
      </c>
      <c r="H28" s="312">
        <f>F28-УпрВесКоэф!$K$28</f>
        <v>1.4279999999999999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6.3346400000000003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80" zoomScaleNormal="80" workbookViewId="0">
      <selection activeCell="D25" sqref="D25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5" t="s">
        <v>42</v>
      </c>
      <c r="D3" s="315" t="s">
        <v>109</v>
      </c>
      <c r="E3" s="315" t="s">
        <v>9</v>
      </c>
      <c r="F3" s="315" t="s">
        <v>8</v>
      </c>
      <c r="G3" s="315" t="s">
        <v>10</v>
      </c>
      <c r="H3" s="315" t="s">
        <v>13</v>
      </c>
      <c r="J3" s="3"/>
    </row>
    <row r="4" spans="1:10" ht="30" x14ac:dyDescent="0.25">
      <c r="A4" s="392" t="s">
        <v>3</v>
      </c>
      <c r="B4" s="316" t="s">
        <v>36</v>
      </c>
      <c r="C4" s="6">
        <v>0.7</v>
      </c>
      <c r="D4" s="217">
        <v>0</v>
      </c>
      <c r="E4" s="75">
        <f>УпрВесКоэф!E4</f>
        <v>1.429</v>
      </c>
      <c r="F4" s="317">
        <f>D4*E4</f>
        <v>0</v>
      </c>
      <c r="G4" s="385" t="s">
        <v>118</v>
      </c>
      <c r="H4" s="317">
        <f>F4-УпрВесКоэф!$K$4</f>
        <v>0</v>
      </c>
      <c r="J4" s="3"/>
    </row>
    <row r="5" spans="1:10" ht="30" x14ac:dyDescent="0.25">
      <c r="A5" s="393"/>
      <c r="B5" s="316" t="s">
        <v>11</v>
      </c>
      <c r="C5" s="6">
        <v>0.7</v>
      </c>
      <c r="D5" s="217">
        <v>1</v>
      </c>
      <c r="E5" s="75">
        <f>УпрВесКоэф!E5</f>
        <v>1</v>
      </c>
      <c r="F5" s="317">
        <f t="shared" ref="F5:F28" si="0">D5*E5</f>
        <v>1</v>
      </c>
      <c r="G5" s="385"/>
      <c r="H5" s="402">
        <f>(F5+F6+F7)-УпрВесКоэф!$K$6</f>
        <v>1.4320000000000002</v>
      </c>
      <c r="J5" s="3"/>
    </row>
    <row r="6" spans="1:10" ht="35.25" customHeight="1" x14ac:dyDescent="0.25">
      <c r="A6" s="393"/>
      <c r="B6" s="316" t="s">
        <v>12</v>
      </c>
      <c r="C6" s="6">
        <v>0.3</v>
      </c>
      <c r="D6" s="217">
        <v>0.42</v>
      </c>
      <c r="E6" s="75">
        <f>УпрВесКоэф!E6</f>
        <v>0.8</v>
      </c>
      <c r="F6" s="317">
        <f t="shared" si="0"/>
        <v>0.33600000000000002</v>
      </c>
      <c r="G6" s="385"/>
      <c r="H6" s="402"/>
      <c r="J6" s="3"/>
    </row>
    <row r="7" spans="1:10" ht="30.75" thickBot="1" x14ac:dyDescent="0.3">
      <c r="A7" s="394"/>
      <c r="B7" s="316" t="s">
        <v>16</v>
      </c>
      <c r="C7" s="6">
        <v>0.1</v>
      </c>
      <c r="D7" s="217">
        <v>0.16</v>
      </c>
      <c r="E7" s="75">
        <f>УпрВесКоэф!E7</f>
        <v>0.6</v>
      </c>
      <c r="F7" s="317">
        <f t="shared" si="0"/>
        <v>9.6000000000000002E-2</v>
      </c>
      <c r="G7" s="385"/>
      <c r="H7" s="402"/>
      <c r="J7" s="3"/>
    </row>
    <row r="8" spans="1:10" ht="124.5" customHeight="1" thickBot="1" x14ac:dyDescent="0.3">
      <c r="A8" s="249" t="s">
        <v>7</v>
      </c>
      <c r="B8" s="316" t="s">
        <v>34</v>
      </c>
      <c r="C8" s="18">
        <v>0.9</v>
      </c>
      <c r="D8" s="49">
        <v>0.3</v>
      </c>
      <c r="E8" s="75">
        <f>УпрВесКоэф!E8</f>
        <v>1.111</v>
      </c>
      <c r="F8" s="317">
        <f t="shared" si="0"/>
        <v>0.33329999999999999</v>
      </c>
      <c r="G8" s="314" t="s">
        <v>110</v>
      </c>
      <c r="H8" s="317">
        <f>F8-УпрВесКоэф!$K$8</f>
        <v>0.33329999999999999</v>
      </c>
      <c r="J8" s="3"/>
    </row>
    <row r="9" spans="1:10" ht="75" x14ac:dyDescent="0.25">
      <c r="A9" s="399" t="s">
        <v>37</v>
      </c>
      <c r="B9" s="316" t="s">
        <v>38</v>
      </c>
      <c r="C9" s="18">
        <v>0.9</v>
      </c>
      <c r="D9" s="49">
        <v>0.3</v>
      </c>
      <c r="E9" s="75">
        <f>УпрВесКоэф!E9</f>
        <v>0.311</v>
      </c>
      <c r="F9" s="317">
        <f t="shared" si="0"/>
        <v>9.3299999999999994E-2</v>
      </c>
      <c r="G9" s="385" t="s">
        <v>110</v>
      </c>
      <c r="H9" s="402">
        <f>(F9+F10+F11+F12)-УпрВесКоэф!$K$10</f>
        <v>0.36329999999999996</v>
      </c>
      <c r="J9" s="3"/>
    </row>
    <row r="10" spans="1:10" ht="93.75" customHeight="1" x14ac:dyDescent="0.25">
      <c r="A10" s="393"/>
      <c r="B10" s="316" t="s">
        <v>17</v>
      </c>
      <c r="C10" s="18">
        <v>0.8</v>
      </c>
      <c r="D10" s="49">
        <v>0.3</v>
      </c>
      <c r="E10" s="75">
        <f>УпрВесКоэф!E10</f>
        <v>0.3</v>
      </c>
      <c r="F10" s="317">
        <f t="shared" si="0"/>
        <v>0.09</v>
      </c>
      <c r="G10" s="385"/>
      <c r="H10" s="402"/>
      <c r="J10" s="3"/>
    </row>
    <row r="11" spans="1:10" ht="90" x14ac:dyDescent="0.25">
      <c r="A11" s="393"/>
      <c r="B11" s="316" t="s">
        <v>18</v>
      </c>
      <c r="C11" s="18">
        <v>0.8</v>
      </c>
      <c r="D11" s="49">
        <v>0.3</v>
      </c>
      <c r="E11" s="75">
        <f>УпрВесКоэф!E11</f>
        <v>0.3</v>
      </c>
      <c r="F11" s="317">
        <f t="shared" si="0"/>
        <v>0.09</v>
      </c>
      <c r="G11" s="385"/>
      <c r="H11" s="402"/>
      <c r="J11" s="3"/>
    </row>
    <row r="12" spans="1:10" ht="60.75" thickBot="1" x14ac:dyDescent="0.3">
      <c r="A12" s="394"/>
      <c r="B12" s="316" t="s">
        <v>39</v>
      </c>
      <c r="C12" s="18">
        <v>0.8</v>
      </c>
      <c r="D12" s="49">
        <v>0.3</v>
      </c>
      <c r="E12" s="75">
        <f>УпрВесКоэф!E12</f>
        <v>0.3</v>
      </c>
      <c r="F12" s="317">
        <f t="shared" si="0"/>
        <v>0.09</v>
      </c>
      <c r="G12" s="385"/>
      <c r="H12" s="402"/>
      <c r="J12" s="3"/>
    </row>
    <row r="13" spans="1:10" ht="90" x14ac:dyDescent="0.25">
      <c r="A13" s="392" t="s">
        <v>4</v>
      </c>
      <c r="B13" s="316" t="s">
        <v>19</v>
      </c>
      <c r="C13" s="18">
        <v>0.5</v>
      </c>
      <c r="D13" s="217">
        <v>0.9</v>
      </c>
      <c r="E13" s="75">
        <f>УпрВесКоэф!E13</f>
        <v>0.26</v>
      </c>
      <c r="F13" s="317">
        <f t="shared" si="0"/>
        <v>0.23400000000000001</v>
      </c>
      <c r="G13" s="385" t="s">
        <v>2</v>
      </c>
      <c r="H13" s="402">
        <f>(F13+F14+F15+F16+F17+F18+F19+F20+F21+F22+F23)-УпрВесКоэф!$K$17</f>
        <v>1.0295000000000001</v>
      </c>
      <c r="J13" s="3"/>
    </row>
    <row r="14" spans="1:10" ht="90" x14ac:dyDescent="0.25">
      <c r="A14" s="393"/>
      <c r="B14" s="316" t="s">
        <v>20</v>
      </c>
      <c r="C14" s="18">
        <v>0.8</v>
      </c>
      <c r="D14" s="217">
        <v>0.78</v>
      </c>
      <c r="E14" s="75">
        <f>УпрВесКоэф!E14</f>
        <v>0.2</v>
      </c>
      <c r="F14" s="317">
        <f t="shared" si="0"/>
        <v>0.15600000000000003</v>
      </c>
      <c r="G14" s="385"/>
      <c r="H14" s="402"/>
      <c r="J14" s="3"/>
    </row>
    <row r="15" spans="1:10" ht="45" x14ac:dyDescent="0.25">
      <c r="A15" s="393"/>
      <c r="B15" s="316" t="s">
        <v>21</v>
      </c>
      <c r="C15" s="20" t="s">
        <v>15</v>
      </c>
      <c r="D15" s="216">
        <v>1</v>
      </c>
      <c r="E15" s="75">
        <f>УпрВесКоэф!E15</f>
        <v>0.05</v>
      </c>
      <c r="F15" s="317">
        <f t="shared" si="0"/>
        <v>0.05</v>
      </c>
      <c r="G15" s="385"/>
      <c r="H15" s="402"/>
      <c r="J15" s="3"/>
    </row>
    <row r="16" spans="1:10" ht="75" x14ac:dyDescent="0.25">
      <c r="A16" s="393"/>
      <c r="B16" s="316" t="s">
        <v>22</v>
      </c>
      <c r="C16" s="20" t="s">
        <v>15</v>
      </c>
      <c r="D16" s="216">
        <v>1</v>
      </c>
      <c r="E16" s="75">
        <f>УпрВесКоэф!E16</f>
        <v>0.05</v>
      </c>
      <c r="F16" s="317">
        <f t="shared" si="0"/>
        <v>0.05</v>
      </c>
      <c r="G16" s="385"/>
      <c r="H16" s="402"/>
      <c r="J16" s="3"/>
    </row>
    <row r="17" spans="1:10" ht="135" x14ac:dyDescent="0.25">
      <c r="A17" s="393"/>
      <c r="B17" s="316" t="s">
        <v>35</v>
      </c>
      <c r="C17" s="18">
        <v>0.5</v>
      </c>
      <c r="D17" s="217">
        <v>0.76</v>
      </c>
      <c r="E17" s="75">
        <f>УпрВесКоэф!E17</f>
        <v>0.2</v>
      </c>
      <c r="F17" s="317">
        <f t="shared" si="0"/>
        <v>0.15200000000000002</v>
      </c>
      <c r="G17" s="385"/>
      <c r="H17" s="402"/>
      <c r="J17" s="3"/>
    </row>
    <row r="18" spans="1:10" ht="90" x14ac:dyDescent="0.25">
      <c r="A18" s="393"/>
      <c r="B18" s="316" t="s">
        <v>23</v>
      </c>
      <c r="C18" s="18">
        <v>0.7</v>
      </c>
      <c r="D18" s="217">
        <v>0.75</v>
      </c>
      <c r="E18" s="75">
        <f>УпрВесКоэф!E18</f>
        <v>0.2</v>
      </c>
      <c r="F18" s="317">
        <f t="shared" si="0"/>
        <v>0.15000000000000002</v>
      </c>
      <c r="G18" s="385"/>
      <c r="H18" s="402"/>
      <c r="J18" s="3"/>
    </row>
    <row r="19" spans="1:10" ht="60" x14ac:dyDescent="0.25">
      <c r="A19" s="393"/>
      <c r="B19" s="316" t="s">
        <v>24</v>
      </c>
      <c r="C19" s="18">
        <v>1</v>
      </c>
      <c r="D19" s="217">
        <v>0.25</v>
      </c>
      <c r="E19" s="75">
        <f>УпрВесКоэф!E19</f>
        <v>0.15</v>
      </c>
      <c r="F19" s="317">
        <f t="shared" si="0"/>
        <v>3.7499999999999999E-2</v>
      </c>
      <c r="G19" s="385"/>
      <c r="H19" s="402"/>
      <c r="J19" s="3"/>
    </row>
    <row r="20" spans="1:10" ht="60" x14ac:dyDescent="0.25">
      <c r="A20" s="393"/>
      <c r="B20" s="316" t="s">
        <v>25</v>
      </c>
      <c r="C20" s="18">
        <v>0.25</v>
      </c>
      <c r="D20" s="217">
        <v>0.25</v>
      </c>
      <c r="E20" s="75">
        <f>УпрВесКоэф!E20</f>
        <v>0.2</v>
      </c>
      <c r="F20" s="317">
        <f t="shared" si="0"/>
        <v>0.05</v>
      </c>
      <c r="G20" s="385"/>
      <c r="H20" s="402"/>
      <c r="J20" s="3"/>
    </row>
    <row r="21" spans="1:10" ht="45" x14ac:dyDescent="0.25">
      <c r="A21" s="393"/>
      <c r="B21" s="316" t="s">
        <v>26</v>
      </c>
      <c r="C21" s="18">
        <v>0.35</v>
      </c>
      <c r="D21" s="217">
        <v>0.25</v>
      </c>
      <c r="E21" s="75">
        <f>УпрВесКоэф!E21</f>
        <v>0.2</v>
      </c>
      <c r="F21" s="317">
        <f t="shared" si="0"/>
        <v>0.05</v>
      </c>
      <c r="G21" s="385"/>
      <c r="H21" s="402"/>
      <c r="J21" s="3"/>
    </row>
    <row r="22" spans="1:10" ht="60" x14ac:dyDescent="0.25">
      <c r="A22" s="393"/>
      <c r="B22" s="316" t="s">
        <v>27</v>
      </c>
      <c r="C22" s="20" t="s">
        <v>15</v>
      </c>
      <c r="D22" s="216">
        <v>1</v>
      </c>
      <c r="E22" s="75">
        <f>УпрВесКоэф!E22</f>
        <v>0.05</v>
      </c>
      <c r="F22" s="317">
        <f t="shared" si="0"/>
        <v>0.05</v>
      </c>
      <c r="G22" s="385"/>
      <c r="H22" s="402"/>
      <c r="J22" s="3"/>
    </row>
    <row r="23" spans="1:10" ht="60.75" thickBot="1" x14ac:dyDescent="0.3">
      <c r="A23" s="400"/>
      <c r="B23" s="316" t="s">
        <v>28</v>
      </c>
      <c r="C23" s="20" t="s">
        <v>15</v>
      </c>
      <c r="D23" s="216">
        <v>1</v>
      </c>
      <c r="E23" s="75">
        <f>УпрВесКоэф!E23</f>
        <v>0.05</v>
      </c>
      <c r="F23" s="31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16" t="s">
        <v>29</v>
      </c>
      <c r="C24" s="18">
        <v>0.15</v>
      </c>
      <c r="D24" s="217">
        <v>0</v>
      </c>
      <c r="E24" s="75">
        <f>УпрВесКоэф!E24</f>
        <v>1.83</v>
      </c>
      <c r="F24" s="317">
        <f t="shared" si="0"/>
        <v>0</v>
      </c>
      <c r="G24" s="385" t="s">
        <v>110</v>
      </c>
      <c r="H24" s="402">
        <f>(F24+F25+F26+F27)-УпрВесКоэф!$K$25</f>
        <v>0.875</v>
      </c>
      <c r="J24" s="3"/>
    </row>
    <row r="25" spans="1:10" ht="75" x14ac:dyDescent="0.25">
      <c r="A25" s="405"/>
      <c r="B25" s="316" t="s">
        <v>30</v>
      </c>
      <c r="C25" s="18">
        <v>0.15</v>
      </c>
      <c r="D25" s="217">
        <v>0.25</v>
      </c>
      <c r="E25" s="75">
        <f>УпрВесКоэф!E25</f>
        <v>1.5</v>
      </c>
      <c r="F25" s="317">
        <f t="shared" si="0"/>
        <v>0.375</v>
      </c>
      <c r="G25" s="385"/>
      <c r="H25" s="402"/>
      <c r="J25" s="3"/>
    </row>
    <row r="26" spans="1:10" ht="36" customHeight="1" x14ac:dyDescent="0.25">
      <c r="A26" s="405"/>
      <c r="B26" s="316" t="s">
        <v>40</v>
      </c>
      <c r="C26" s="20" t="s">
        <v>15</v>
      </c>
      <c r="D26" s="216">
        <v>1</v>
      </c>
      <c r="E26" s="75">
        <f>УпрВесКоэф!E26</f>
        <v>0.25</v>
      </c>
      <c r="F26" s="317">
        <f t="shared" si="0"/>
        <v>0.25</v>
      </c>
      <c r="G26" s="385"/>
      <c r="H26" s="402"/>
      <c r="J26" s="3"/>
    </row>
    <row r="27" spans="1:10" ht="45.75" thickBot="1" x14ac:dyDescent="0.3">
      <c r="A27" s="406"/>
      <c r="B27" s="316" t="s">
        <v>41</v>
      </c>
      <c r="C27" s="20" t="s">
        <v>15</v>
      </c>
      <c r="D27" s="216">
        <v>1</v>
      </c>
      <c r="E27" s="75">
        <f>УпрВесКоэф!E27</f>
        <v>0.25</v>
      </c>
      <c r="F27" s="31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16" t="s">
        <v>6</v>
      </c>
      <c r="C28" s="18">
        <v>0.7</v>
      </c>
      <c r="D28" s="49">
        <v>0.9</v>
      </c>
      <c r="E28" s="75">
        <f>УпрВесКоэф!E28</f>
        <v>1.4279999999999999</v>
      </c>
      <c r="F28" s="317">
        <f t="shared" si="0"/>
        <v>1.2851999999999999</v>
      </c>
      <c r="G28" s="314" t="s">
        <v>2</v>
      </c>
      <c r="H28" s="317">
        <f>F28-УпрВесКоэф!$K$28</f>
        <v>1.2851999999999999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5.3182999999999998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0.88390000000000002</v>
      </c>
      <c r="E5" s="75">
        <f>УпрВесКоэф!E5</f>
        <v>1</v>
      </c>
      <c r="F5" s="23">
        <f t="shared" ref="F5:F28" si="0">D5*E5</f>
        <v>0.88390000000000002</v>
      </c>
      <c r="G5" s="377"/>
      <c r="H5" s="391">
        <f>(F5+F6+F7)-УпрВесКоэф!$K$6</f>
        <v>1.15198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0.2601</v>
      </c>
      <c r="E6" s="75">
        <f>УпрВесКоэф!E6</f>
        <v>0.8</v>
      </c>
      <c r="F6" s="23">
        <f t="shared" si="0"/>
        <v>0.20808000000000001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1.08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0.18179999999999999</v>
      </c>
      <c r="E24" s="80">
        <f>УпрВесКоэф!E24</f>
        <v>1.83</v>
      </c>
      <c r="F24" s="22">
        <f t="shared" si="0"/>
        <v>0.33269399999999999</v>
      </c>
      <c r="G24" s="384" t="s">
        <v>2</v>
      </c>
      <c r="H24" s="370">
        <f>(F24+F25+F26+F27)-УпрВесКоэф!$K$25</f>
        <v>0.98269399999999996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</v>
      </c>
      <c r="E25" s="75">
        <f>УпрВесКоэф!E25</f>
        <v>1.5</v>
      </c>
      <c r="F25" s="23">
        <f t="shared" si="0"/>
        <v>0.15000000000000002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1</v>
      </c>
      <c r="E28" s="78">
        <f>УпрВесКоэф!E28</f>
        <v>1.4279999999999999</v>
      </c>
      <c r="F28" s="27">
        <f t="shared" si="0"/>
        <v>1.4279999999999999</v>
      </c>
      <c r="G28" s="39" t="s">
        <v>2</v>
      </c>
      <c r="H28" s="179">
        <f>F28-УпрВесКоэф!$K$28</f>
        <v>1.4279999999999999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6.6635739999999997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="80" zoomScaleNormal="80" workbookViewId="0">
      <selection activeCell="D27" sqref="D27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5" t="s">
        <v>42</v>
      </c>
      <c r="D3" s="315" t="s">
        <v>109</v>
      </c>
      <c r="E3" s="315" t="s">
        <v>9</v>
      </c>
      <c r="F3" s="315" t="s">
        <v>8</v>
      </c>
      <c r="G3" s="315" t="s">
        <v>10</v>
      </c>
      <c r="H3" s="315" t="s">
        <v>13</v>
      </c>
      <c r="J3" s="3"/>
    </row>
    <row r="4" spans="1:10" ht="30" x14ac:dyDescent="0.25">
      <c r="A4" s="392" t="s">
        <v>3</v>
      </c>
      <c r="B4" s="316" t="s">
        <v>36</v>
      </c>
      <c r="C4" s="6">
        <v>0.7</v>
      </c>
      <c r="D4" s="217">
        <v>0</v>
      </c>
      <c r="E4" s="75">
        <f>УпрВесКоэф!E4</f>
        <v>1.429</v>
      </c>
      <c r="F4" s="317">
        <f>D4*E4</f>
        <v>0</v>
      </c>
      <c r="G4" s="385" t="s">
        <v>118</v>
      </c>
      <c r="H4" s="317">
        <f>F4-УпрВесКоэф!$K$4</f>
        <v>0</v>
      </c>
      <c r="J4" s="3"/>
    </row>
    <row r="5" spans="1:10" ht="30" x14ac:dyDescent="0.25">
      <c r="A5" s="393"/>
      <c r="B5" s="316" t="s">
        <v>11</v>
      </c>
      <c r="C5" s="6">
        <v>0.7</v>
      </c>
      <c r="D5" s="217">
        <v>0.85</v>
      </c>
      <c r="E5" s="75">
        <f>УпрВесКоэф!E5</f>
        <v>1</v>
      </c>
      <c r="F5" s="317">
        <f t="shared" ref="F5:F28" si="0">D5*E5</f>
        <v>0.85</v>
      </c>
      <c r="G5" s="385"/>
      <c r="H5" s="402">
        <f>(F5+F6+F7)-УпрВесКоэф!$K$6</f>
        <v>1.1359999999999999</v>
      </c>
      <c r="J5" s="3"/>
    </row>
    <row r="6" spans="1:10" ht="35.25" customHeight="1" x14ac:dyDescent="0.25">
      <c r="A6" s="393"/>
      <c r="B6" s="316" t="s">
        <v>12</v>
      </c>
      <c r="C6" s="6">
        <v>0.3</v>
      </c>
      <c r="D6" s="217">
        <v>0.32</v>
      </c>
      <c r="E6" s="75">
        <f>УпрВесКоэф!E6</f>
        <v>0.8</v>
      </c>
      <c r="F6" s="317">
        <f t="shared" si="0"/>
        <v>0.25600000000000001</v>
      </c>
      <c r="G6" s="385"/>
      <c r="H6" s="402"/>
      <c r="J6" s="3"/>
    </row>
    <row r="7" spans="1:10" ht="30.75" thickBot="1" x14ac:dyDescent="0.3">
      <c r="A7" s="394"/>
      <c r="B7" s="316" t="s">
        <v>16</v>
      </c>
      <c r="C7" s="6">
        <v>0.1</v>
      </c>
      <c r="D7" s="217">
        <v>0.05</v>
      </c>
      <c r="E7" s="75">
        <f>УпрВесКоэф!E7</f>
        <v>0.6</v>
      </c>
      <c r="F7" s="317">
        <f t="shared" si="0"/>
        <v>0.03</v>
      </c>
      <c r="G7" s="385"/>
      <c r="H7" s="402"/>
      <c r="J7" s="3"/>
    </row>
    <row r="8" spans="1:10" ht="124.5" customHeight="1" thickBot="1" x14ac:dyDescent="0.3">
      <c r="A8" s="249" t="s">
        <v>7</v>
      </c>
      <c r="B8" s="316" t="s">
        <v>34</v>
      </c>
      <c r="C8" s="18">
        <v>0.9</v>
      </c>
      <c r="D8" s="49">
        <v>0.4</v>
      </c>
      <c r="E8" s="75">
        <f>УпрВесКоэф!E8</f>
        <v>1.111</v>
      </c>
      <c r="F8" s="317">
        <f t="shared" si="0"/>
        <v>0.44440000000000002</v>
      </c>
      <c r="G8" s="314" t="s">
        <v>110</v>
      </c>
      <c r="H8" s="317">
        <f>F8-УпрВесКоэф!$K$8</f>
        <v>0.44440000000000002</v>
      </c>
      <c r="J8" s="3"/>
    </row>
    <row r="9" spans="1:10" ht="75" x14ac:dyDescent="0.25">
      <c r="A9" s="399" t="s">
        <v>37</v>
      </c>
      <c r="B9" s="316" t="s">
        <v>38</v>
      </c>
      <c r="C9" s="18">
        <v>0.9</v>
      </c>
      <c r="D9" s="49">
        <v>0.4</v>
      </c>
      <c r="E9" s="75">
        <f>УпрВесКоэф!E9</f>
        <v>0.311</v>
      </c>
      <c r="F9" s="317">
        <f t="shared" si="0"/>
        <v>0.12440000000000001</v>
      </c>
      <c r="G9" s="385" t="s">
        <v>110</v>
      </c>
      <c r="H9" s="402">
        <f>(F9+F10+F11+F12)-УпрВесКоэф!$K$10</f>
        <v>0.4844</v>
      </c>
      <c r="J9" s="3"/>
    </row>
    <row r="10" spans="1:10" ht="93.75" customHeight="1" x14ac:dyDescent="0.25">
      <c r="A10" s="393"/>
      <c r="B10" s="316" t="s">
        <v>17</v>
      </c>
      <c r="C10" s="18">
        <v>0.8</v>
      </c>
      <c r="D10" s="49">
        <v>0.4</v>
      </c>
      <c r="E10" s="75">
        <f>УпрВесКоэф!E10</f>
        <v>0.3</v>
      </c>
      <c r="F10" s="317">
        <f t="shared" si="0"/>
        <v>0.12</v>
      </c>
      <c r="G10" s="385"/>
      <c r="H10" s="402"/>
      <c r="J10" s="3"/>
    </row>
    <row r="11" spans="1:10" ht="90" x14ac:dyDescent="0.25">
      <c r="A11" s="393"/>
      <c r="B11" s="316" t="s">
        <v>18</v>
      </c>
      <c r="C11" s="18">
        <v>0.8</v>
      </c>
      <c r="D11" s="49">
        <v>0.4</v>
      </c>
      <c r="E11" s="75">
        <f>УпрВесКоэф!E11</f>
        <v>0.3</v>
      </c>
      <c r="F11" s="317">
        <f t="shared" si="0"/>
        <v>0.12</v>
      </c>
      <c r="G11" s="385"/>
      <c r="H11" s="402"/>
      <c r="J11" s="3"/>
    </row>
    <row r="12" spans="1:10" ht="60.75" thickBot="1" x14ac:dyDescent="0.3">
      <c r="A12" s="394"/>
      <c r="B12" s="316" t="s">
        <v>39</v>
      </c>
      <c r="C12" s="18">
        <v>0.8</v>
      </c>
      <c r="D12" s="49">
        <v>0.4</v>
      </c>
      <c r="E12" s="75">
        <f>УпрВесКоэф!E12</f>
        <v>0.3</v>
      </c>
      <c r="F12" s="317">
        <f t="shared" si="0"/>
        <v>0.12</v>
      </c>
      <c r="G12" s="385"/>
      <c r="H12" s="402"/>
      <c r="J12" s="3"/>
    </row>
    <row r="13" spans="1:10" ht="90" x14ac:dyDescent="0.25">
      <c r="A13" s="392" t="s">
        <v>4</v>
      </c>
      <c r="B13" s="316" t="s">
        <v>19</v>
      </c>
      <c r="C13" s="18">
        <v>0.5</v>
      </c>
      <c r="D13" s="217">
        <v>0.65</v>
      </c>
      <c r="E13" s="75">
        <f>УпрВесКоэф!E13</f>
        <v>0.26</v>
      </c>
      <c r="F13" s="317">
        <f t="shared" si="0"/>
        <v>0.16900000000000001</v>
      </c>
      <c r="G13" s="385" t="s">
        <v>110</v>
      </c>
      <c r="H13" s="402">
        <f>(F13+F14+F15+F16+F17+F18+F19+F20+F21+F22+F23)-УпрВесКоэф!$K$17</f>
        <v>0.81550000000000011</v>
      </c>
      <c r="J13" s="3"/>
    </row>
    <row r="14" spans="1:10" ht="90" x14ac:dyDescent="0.25">
      <c r="A14" s="393"/>
      <c r="B14" s="316" t="s">
        <v>20</v>
      </c>
      <c r="C14" s="18">
        <v>0.8</v>
      </c>
      <c r="D14" s="217">
        <v>0.9</v>
      </c>
      <c r="E14" s="75">
        <f>УпрВесКоэф!E14</f>
        <v>0.2</v>
      </c>
      <c r="F14" s="317">
        <f t="shared" si="0"/>
        <v>0.18000000000000002</v>
      </c>
      <c r="G14" s="385"/>
      <c r="H14" s="402"/>
      <c r="J14" s="3"/>
    </row>
    <row r="15" spans="1:10" ht="45" x14ac:dyDescent="0.25">
      <c r="A15" s="393"/>
      <c r="B15" s="316" t="s">
        <v>21</v>
      </c>
      <c r="C15" s="20" t="s">
        <v>15</v>
      </c>
      <c r="D15" s="216">
        <v>1</v>
      </c>
      <c r="E15" s="75">
        <f>УпрВесКоэф!E15</f>
        <v>0.05</v>
      </c>
      <c r="F15" s="317">
        <f t="shared" si="0"/>
        <v>0.05</v>
      </c>
      <c r="G15" s="385"/>
      <c r="H15" s="402"/>
      <c r="J15" s="3"/>
    </row>
    <row r="16" spans="1:10" ht="75" x14ac:dyDescent="0.25">
      <c r="A16" s="393"/>
      <c r="B16" s="316" t="s">
        <v>22</v>
      </c>
      <c r="C16" s="20" t="s">
        <v>15</v>
      </c>
      <c r="D16" s="216">
        <v>1</v>
      </c>
      <c r="E16" s="75">
        <f>УпрВесКоэф!E16</f>
        <v>0.05</v>
      </c>
      <c r="F16" s="317">
        <f t="shared" si="0"/>
        <v>0.05</v>
      </c>
      <c r="G16" s="385"/>
      <c r="H16" s="402"/>
      <c r="J16" s="3"/>
    </row>
    <row r="17" spans="1:10" ht="135" x14ac:dyDescent="0.25">
      <c r="A17" s="393"/>
      <c r="B17" s="316" t="s">
        <v>35</v>
      </c>
      <c r="C17" s="18">
        <v>0.5</v>
      </c>
      <c r="D17" s="217">
        <v>0.47</v>
      </c>
      <c r="E17" s="75">
        <f>УпрВесКоэф!E17</f>
        <v>0.2</v>
      </c>
      <c r="F17" s="317">
        <f t="shared" si="0"/>
        <v>9.4E-2</v>
      </c>
      <c r="G17" s="385"/>
      <c r="H17" s="402"/>
      <c r="J17" s="3"/>
    </row>
    <row r="18" spans="1:10" ht="90" x14ac:dyDescent="0.25">
      <c r="A18" s="393"/>
      <c r="B18" s="316" t="s">
        <v>23</v>
      </c>
      <c r="C18" s="18">
        <v>0.7</v>
      </c>
      <c r="D18" s="217">
        <v>0.74</v>
      </c>
      <c r="E18" s="75">
        <f>УпрВесКоэф!E18</f>
        <v>0.2</v>
      </c>
      <c r="F18" s="317">
        <f t="shared" si="0"/>
        <v>0.14799999999999999</v>
      </c>
      <c r="G18" s="385"/>
      <c r="H18" s="402"/>
      <c r="J18" s="3"/>
    </row>
    <row r="19" spans="1:10" ht="60" x14ac:dyDescent="0.25">
      <c r="A19" s="393"/>
      <c r="B19" s="316" t="s">
        <v>24</v>
      </c>
      <c r="C19" s="18">
        <v>1</v>
      </c>
      <c r="D19" s="217">
        <v>7.0000000000000007E-2</v>
      </c>
      <c r="E19" s="75">
        <f>УпрВесКоэф!E19</f>
        <v>0.15</v>
      </c>
      <c r="F19" s="317">
        <f t="shared" si="0"/>
        <v>1.0500000000000001E-2</v>
      </c>
      <c r="G19" s="385"/>
      <c r="H19" s="402"/>
      <c r="J19" s="3"/>
    </row>
    <row r="20" spans="1:10" ht="60" x14ac:dyDescent="0.25">
      <c r="A20" s="393"/>
      <c r="B20" s="316" t="s">
        <v>25</v>
      </c>
      <c r="C20" s="18">
        <v>0.25</v>
      </c>
      <c r="D20" s="217">
        <v>0</v>
      </c>
      <c r="E20" s="75">
        <f>УпрВесКоэф!E20</f>
        <v>0.2</v>
      </c>
      <c r="F20" s="317">
        <f t="shared" si="0"/>
        <v>0</v>
      </c>
      <c r="G20" s="385"/>
      <c r="H20" s="402"/>
      <c r="J20" s="3"/>
    </row>
    <row r="21" spans="1:10" ht="45" x14ac:dyDescent="0.25">
      <c r="A21" s="393"/>
      <c r="B21" s="316" t="s">
        <v>26</v>
      </c>
      <c r="C21" s="18">
        <v>0.35</v>
      </c>
      <c r="D21" s="217">
        <v>7.0000000000000007E-2</v>
      </c>
      <c r="E21" s="75">
        <f>УпрВесКоэф!E21</f>
        <v>0.2</v>
      </c>
      <c r="F21" s="317">
        <f t="shared" si="0"/>
        <v>1.4000000000000002E-2</v>
      </c>
      <c r="G21" s="385"/>
      <c r="H21" s="402"/>
      <c r="J21" s="3"/>
    </row>
    <row r="22" spans="1:10" ht="60" x14ac:dyDescent="0.25">
      <c r="A22" s="393"/>
      <c r="B22" s="316" t="s">
        <v>27</v>
      </c>
      <c r="C22" s="20" t="s">
        <v>15</v>
      </c>
      <c r="D22" s="216">
        <v>1</v>
      </c>
      <c r="E22" s="75">
        <f>УпрВесКоэф!E22</f>
        <v>0.05</v>
      </c>
      <c r="F22" s="317">
        <f t="shared" si="0"/>
        <v>0.05</v>
      </c>
      <c r="G22" s="385"/>
      <c r="H22" s="402"/>
      <c r="J22" s="3"/>
    </row>
    <row r="23" spans="1:10" ht="60.75" thickBot="1" x14ac:dyDescent="0.3">
      <c r="A23" s="400"/>
      <c r="B23" s="316" t="s">
        <v>28</v>
      </c>
      <c r="C23" s="20" t="s">
        <v>15</v>
      </c>
      <c r="D23" s="216">
        <v>1</v>
      </c>
      <c r="E23" s="75">
        <f>УпрВесКоэф!E23</f>
        <v>0.05</v>
      </c>
      <c r="F23" s="31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16" t="s">
        <v>29</v>
      </c>
      <c r="C24" s="18">
        <v>0.15</v>
      </c>
      <c r="D24" s="217">
        <v>0</v>
      </c>
      <c r="E24" s="75">
        <f>УпрВесКоэф!E24</f>
        <v>1.83</v>
      </c>
      <c r="F24" s="317">
        <f t="shared" si="0"/>
        <v>0</v>
      </c>
      <c r="G24" s="385" t="s">
        <v>110</v>
      </c>
      <c r="H24" s="402">
        <f>(F24+F25+F26+F27)-УпрВесКоэф!$K$25</f>
        <v>0.83000000000000007</v>
      </c>
      <c r="J24" s="3"/>
    </row>
    <row r="25" spans="1:10" ht="75" x14ac:dyDescent="0.25">
      <c r="A25" s="405"/>
      <c r="B25" s="316" t="s">
        <v>30</v>
      </c>
      <c r="C25" s="18">
        <v>0.15</v>
      </c>
      <c r="D25" s="217">
        <v>0.22</v>
      </c>
      <c r="E25" s="75">
        <f>УпрВесКоэф!E25</f>
        <v>1.5</v>
      </c>
      <c r="F25" s="317">
        <f t="shared" si="0"/>
        <v>0.33</v>
      </c>
      <c r="G25" s="385"/>
      <c r="H25" s="402"/>
      <c r="J25" s="3"/>
    </row>
    <row r="26" spans="1:10" ht="36" customHeight="1" x14ac:dyDescent="0.25">
      <c r="A26" s="405"/>
      <c r="B26" s="316" t="s">
        <v>40</v>
      </c>
      <c r="C26" s="20" t="s">
        <v>15</v>
      </c>
      <c r="D26" s="216">
        <v>1</v>
      </c>
      <c r="E26" s="75">
        <f>УпрВесКоэф!E26</f>
        <v>0.25</v>
      </c>
      <c r="F26" s="317">
        <f t="shared" si="0"/>
        <v>0.25</v>
      </c>
      <c r="G26" s="385"/>
      <c r="H26" s="402"/>
      <c r="J26" s="3"/>
    </row>
    <row r="27" spans="1:10" ht="45.75" thickBot="1" x14ac:dyDescent="0.3">
      <c r="A27" s="406"/>
      <c r="B27" s="316" t="s">
        <v>41</v>
      </c>
      <c r="C27" s="20" t="s">
        <v>15</v>
      </c>
      <c r="D27" s="216">
        <v>1</v>
      </c>
      <c r="E27" s="75">
        <f>УпрВесКоэф!E27</f>
        <v>0.25</v>
      </c>
      <c r="F27" s="31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16" t="s">
        <v>6</v>
      </c>
      <c r="C28" s="18">
        <v>0.7</v>
      </c>
      <c r="D28" s="49">
        <v>1</v>
      </c>
      <c r="E28" s="75">
        <f>УпрВесКоэф!E28</f>
        <v>1.4279999999999999</v>
      </c>
      <c r="F28" s="317">
        <f t="shared" si="0"/>
        <v>1.4279999999999999</v>
      </c>
      <c r="G28" s="314" t="s">
        <v>2</v>
      </c>
      <c r="H28" s="317">
        <f>F28-УпрВесКоэф!$K$28</f>
        <v>1.4279999999999999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5.1383000000000001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Normal="100" workbookViewId="0">
      <selection activeCell="H13" sqref="H13:H23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5" t="s">
        <v>42</v>
      </c>
      <c r="D3" s="315" t="s">
        <v>109</v>
      </c>
      <c r="E3" s="315" t="s">
        <v>9</v>
      </c>
      <c r="F3" s="315" t="s">
        <v>8</v>
      </c>
      <c r="G3" s="315" t="s">
        <v>10</v>
      </c>
      <c r="H3" s="315" t="s">
        <v>13</v>
      </c>
      <c r="J3" s="3"/>
    </row>
    <row r="4" spans="1:10" ht="30" x14ac:dyDescent="0.25">
      <c r="A4" s="392" t="s">
        <v>3</v>
      </c>
      <c r="B4" s="316" t="s">
        <v>36</v>
      </c>
      <c r="C4" s="6">
        <v>0.7</v>
      </c>
      <c r="D4" s="217">
        <v>0</v>
      </c>
      <c r="E4" s="75">
        <f>УпрВесКоэф!E4</f>
        <v>1.429</v>
      </c>
      <c r="F4" s="317">
        <f>D4*E4</f>
        <v>0</v>
      </c>
      <c r="G4" s="385" t="s">
        <v>118</v>
      </c>
      <c r="H4" s="317">
        <f>F4-УпрВесКоэф!$K$4</f>
        <v>0</v>
      </c>
      <c r="J4" s="3"/>
    </row>
    <row r="5" spans="1:10" ht="30" x14ac:dyDescent="0.25">
      <c r="A5" s="393"/>
      <c r="B5" s="316" t="s">
        <v>11</v>
      </c>
      <c r="C5" s="6">
        <v>0.7</v>
      </c>
      <c r="D5" s="217">
        <v>1</v>
      </c>
      <c r="E5" s="75">
        <f>УпрВесКоэф!E5</f>
        <v>1</v>
      </c>
      <c r="F5" s="317">
        <f t="shared" ref="F5:F28" si="0">D5*E5</f>
        <v>1</v>
      </c>
      <c r="G5" s="385"/>
      <c r="H5" s="402">
        <f>(F5+F6+F7)-УпрВесКоэф!$K$6</f>
        <v>1.3580000000000001</v>
      </c>
      <c r="J5" s="3"/>
    </row>
    <row r="6" spans="1:10" ht="35.25" customHeight="1" x14ac:dyDescent="0.25">
      <c r="A6" s="393"/>
      <c r="B6" s="316" t="s">
        <v>12</v>
      </c>
      <c r="C6" s="6">
        <v>0.3</v>
      </c>
      <c r="D6" s="217">
        <v>0.32</v>
      </c>
      <c r="E6" s="75">
        <f>УпрВесКоэф!E6</f>
        <v>0.8</v>
      </c>
      <c r="F6" s="317">
        <f t="shared" si="0"/>
        <v>0.25600000000000001</v>
      </c>
      <c r="G6" s="385"/>
      <c r="H6" s="402"/>
      <c r="J6" s="3"/>
    </row>
    <row r="7" spans="1:10" ht="30.75" thickBot="1" x14ac:dyDescent="0.3">
      <c r="A7" s="394"/>
      <c r="B7" s="316" t="s">
        <v>16</v>
      </c>
      <c r="C7" s="6">
        <v>0.1</v>
      </c>
      <c r="D7" s="217">
        <v>0.17</v>
      </c>
      <c r="E7" s="75">
        <f>УпрВесКоэф!E7</f>
        <v>0.6</v>
      </c>
      <c r="F7" s="317">
        <f t="shared" si="0"/>
        <v>0.10200000000000001</v>
      </c>
      <c r="G7" s="385"/>
      <c r="H7" s="402"/>
      <c r="J7" s="3"/>
    </row>
    <row r="8" spans="1:10" ht="124.5" customHeight="1" thickBot="1" x14ac:dyDescent="0.3">
      <c r="A8" s="249" t="s">
        <v>7</v>
      </c>
      <c r="B8" s="316" t="s">
        <v>34</v>
      </c>
      <c r="C8" s="18">
        <v>0.9</v>
      </c>
      <c r="D8" s="49">
        <v>0.46899999999999997</v>
      </c>
      <c r="E8" s="75">
        <f>УпрВесКоэф!E8</f>
        <v>1.111</v>
      </c>
      <c r="F8" s="317">
        <f t="shared" si="0"/>
        <v>0.52105899999999994</v>
      </c>
      <c r="G8" s="314" t="s">
        <v>110</v>
      </c>
      <c r="H8" s="317">
        <f>F8-УпрВесКоэф!$K$8</f>
        <v>0.52105899999999994</v>
      </c>
      <c r="J8" s="3"/>
    </row>
    <row r="9" spans="1:10" ht="75" x14ac:dyDescent="0.25">
      <c r="A9" s="399" t="s">
        <v>37</v>
      </c>
      <c r="B9" s="316" t="s">
        <v>38</v>
      </c>
      <c r="C9" s="18">
        <v>0.9</v>
      </c>
      <c r="D9" s="49">
        <v>0.78900000000000003</v>
      </c>
      <c r="E9" s="75">
        <f>УпрВесКоэф!E9</f>
        <v>0.311</v>
      </c>
      <c r="F9" s="317">
        <f t="shared" si="0"/>
        <v>0.24537900000000001</v>
      </c>
      <c r="G9" s="385" t="s">
        <v>110</v>
      </c>
      <c r="H9" s="402">
        <f>(F9+F10+F11+F12)-УпрВесКоэф!$K$10</f>
        <v>0.63987899999999998</v>
      </c>
      <c r="J9" s="3"/>
    </row>
    <row r="10" spans="1:10" ht="93.75" customHeight="1" x14ac:dyDescent="0.25">
      <c r="A10" s="393"/>
      <c r="B10" s="316" t="s">
        <v>17</v>
      </c>
      <c r="C10" s="18">
        <v>0.8</v>
      </c>
      <c r="D10" s="49">
        <v>0.41699999999999998</v>
      </c>
      <c r="E10" s="75">
        <f>УпрВесКоэф!E10</f>
        <v>0.3</v>
      </c>
      <c r="F10" s="317">
        <f t="shared" si="0"/>
        <v>0.12509999999999999</v>
      </c>
      <c r="G10" s="385"/>
      <c r="H10" s="402"/>
      <c r="J10" s="3"/>
    </row>
    <row r="11" spans="1:10" ht="90" x14ac:dyDescent="0.25">
      <c r="A11" s="393"/>
      <c r="B11" s="316" t="s">
        <v>18</v>
      </c>
      <c r="C11" s="18">
        <v>0.8</v>
      </c>
      <c r="D11" s="49">
        <v>0.372</v>
      </c>
      <c r="E11" s="75">
        <f>УпрВесКоэф!E11</f>
        <v>0.3</v>
      </c>
      <c r="F11" s="317">
        <f t="shared" si="0"/>
        <v>0.11159999999999999</v>
      </c>
      <c r="G11" s="385"/>
      <c r="H11" s="402"/>
      <c r="J11" s="3"/>
    </row>
    <row r="12" spans="1:10" ht="60.75" thickBot="1" x14ac:dyDescent="0.3">
      <c r="A12" s="394"/>
      <c r="B12" s="316" t="s">
        <v>39</v>
      </c>
      <c r="C12" s="18">
        <v>0.8</v>
      </c>
      <c r="D12" s="49">
        <v>0.52600000000000002</v>
      </c>
      <c r="E12" s="75">
        <f>УпрВесКоэф!E12</f>
        <v>0.3</v>
      </c>
      <c r="F12" s="317">
        <f t="shared" si="0"/>
        <v>0.1578</v>
      </c>
      <c r="G12" s="385"/>
      <c r="H12" s="402"/>
      <c r="J12" s="3"/>
    </row>
    <row r="13" spans="1:10" ht="90" x14ac:dyDescent="0.25">
      <c r="A13" s="392" t="s">
        <v>4</v>
      </c>
      <c r="B13" s="316" t="s">
        <v>19</v>
      </c>
      <c r="C13" s="18">
        <v>0.5</v>
      </c>
      <c r="D13" s="217">
        <v>0.61</v>
      </c>
      <c r="E13" s="75">
        <f>УпрВесКоэф!E13</f>
        <v>0.26</v>
      </c>
      <c r="F13" s="317">
        <f t="shared" si="0"/>
        <v>0.15859999999999999</v>
      </c>
      <c r="G13" s="385" t="s">
        <v>110</v>
      </c>
      <c r="H13" s="402">
        <f>(F13+F14+F15+F16+F17+F18+F19+F20+F21+F22+F23)-УпрВесКоэф!$K$17</f>
        <v>0.75760000000000005</v>
      </c>
      <c r="J13" s="3"/>
    </row>
    <row r="14" spans="1:10" ht="90" x14ac:dyDescent="0.25">
      <c r="A14" s="393"/>
      <c r="B14" s="316" t="s">
        <v>20</v>
      </c>
      <c r="C14" s="18">
        <v>0.8</v>
      </c>
      <c r="D14" s="217">
        <v>1</v>
      </c>
      <c r="E14" s="75">
        <f>УпрВесКоэф!E14</f>
        <v>0.2</v>
      </c>
      <c r="F14" s="317">
        <f t="shared" si="0"/>
        <v>0.2</v>
      </c>
      <c r="G14" s="385"/>
      <c r="H14" s="402"/>
      <c r="J14" s="3"/>
    </row>
    <row r="15" spans="1:10" ht="45" x14ac:dyDescent="0.25">
      <c r="A15" s="393"/>
      <c r="B15" s="316" t="s">
        <v>21</v>
      </c>
      <c r="C15" s="20" t="s">
        <v>15</v>
      </c>
      <c r="D15" s="216">
        <v>1</v>
      </c>
      <c r="E15" s="75">
        <f>УпрВесКоэф!E15</f>
        <v>0.05</v>
      </c>
      <c r="F15" s="317">
        <f t="shared" si="0"/>
        <v>0.05</v>
      </c>
      <c r="G15" s="385"/>
      <c r="H15" s="402"/>
      <c r="J15" s="3"/>
    </row>
    <row r="16" spans="1:10" ht="75" x14ac:dyDescent="0.25">
      <c r="A16" s="393"/>
      <c r="B16" s="316" t="s">
        <v>22</v>
      </c>
      <c r="C16" s="20" t="s">
        <v>15</v>
      </c>
      <c r="D16" s="216">
        <v>1</v>
      </c>
      <c r="E16" s="75">
        <f>УпрВесКоэф!E16</f>
        <v>0.05</v>
      </c>
      <c r="F16" s="317">
        <f t="shared" si="0"/>
        <v>0.05</v>
      </c>
      <c r="G16" s="385"/>
      <c r="H16" s="402"/>
      <c r="J16" s="3"/>
    </row>
    <row r="17" spans="1:10" ht="135" x14ac:dyDescent="0.25">
      <c r="A17" s="393"/>
      <c r="B17" s="316" t="s">
        <v>35</v>
      </c>
      <c r="C17" s="18">
        <v>0.5</v>
      </c>
      <c r="D17" s="217">
        <v>0.32</v>
      </c>
      <c r="E17" s="75">
        <f>УпрВесКоэф!E17</f>
        <v>0.2</v>
      </c>
      <c r="F17" s="317">
        <f t="shared" si="0"/>
        <v>6.4000000000000001E-2</v>
      </c>
      <c r="G17" s="385"/>
      <c r="H17" s="402"/>
      <c r="J17" s="3"/>
    </row>
    <row r="18" spans="1:10" ht="90" x14ac:dyDescent="0.25">
      <c r="A18" s="393"/>
      <c r="B18" s="316" t="s">
        <v>23</v>
      </c>
      <c r="C18" s="18">
        <v>0.7</v>
      </c>
      <c r="D18" s="217">
        <v>0.45</v>
      </c>
      <c r="E18" s="75">
        <f>УпрВесКоэф!E18</f>
        <v>0.2</v>
      </c>
      <c r="F18" s="317">
        <f t="shared" si="0"/>
        <v>9.0000000000000011E-2</v>
      </c>
      <c r="G18" s="385"/>
      <c r="H18" s="402"/>
      <c r="J18" s="3"/>
    </row>
    <row r="19" spans="1:10" ht="60" x14ac:dyDescent="0.25">
      <c r="A19" s="393"/>
      <c r="B19" s="316" t="s">
        <v>24</v>
      </c>
      <c r="C19" s="18">
        <v>1</v>
      </c>
      <c r="D19" s="217">
        <v>0.18</v>
      </c>
      <c r="E19" s="75">
        <f>УпрВесКоэф!E19</f>
        <v>0.15</v>
      </c>
      <c r="F19" s="317">
        <f t="shared" si="0"/>
        <v>2.7E-2</v>
      </c>
      <c r="G19" s="385"/>
      <c r="H19" s="402"/>
      <c r="J19" s="3"/>
    </row>
    <row r="20" spans="1:10" ht="60" x14ac:dyDescent="0.25">
      <c r="A20" s="393"/>
      <c r="B20" s="316" t="s">
        <v>25</v>
      </c>
      <c r="C20" s="18">
        <v>0.25</v>
      </c>
      <c r="D20" s="217">
        <v>0</v>
      </c>
      <c r="E20" s="75">
        <f>УпрВесКоэф!E20</f>
        <v>0.2</v>
      </c>
      <c r="F20" s="317">
        <f t="shared" si="0"/>
        <v>0</v>
      </c>
      <c r="G20" s="385"/>
      <c r="H20" s="402"/>
      <c r="J20" s="3"/>
    </row>
    <row r="21" spans="1:10" ht="45" x14ac:dyDescent="0.25">
      <c r="A21" s="393"/>
      <c r="B21" s="316" t="s">
        <v>26</v>
      </c>
      <c r="C21" s="18">
        <v>0.35</v>
      </c>
      <c r="D21" s="217">
        <v>0.09</v>
      </c>
      <c r="E21" s="75">
        <f>УпрВесКоэф!E21</f>
        <v>0.2</v>
      </c>
      <c r="F21" s="317">
        <f t="shared" si="0"/>
        <v>1.7999999999999999E-2</v>
      </c>
      <c r="G21" s="385"/>
      <c r="H21" s="402"/>
      <c r="J21" s="3"/>
    </row>
    <row r="22" spans="1:10" ht="60" x14ac:dyDescent="0.25">
      <c r="A22" s="393"/>
      <c r="B22" s="316" t="s">
        <v>27</v>
      </c>
      <c r="C22" s="20" t="s">
        <v>15</v>
      </c>
      <c r="D22" s="216">
        <v>1</v>
      </c>
      <c r="E22" s="75">
        <f>УпрВесКоэф!E22</f>
        <v>0.05</v>
      </c>
      <c r="F22" s="317">
        <f t="shared" si="0"/>
        <v>0.05</v>
      </c>
      <c r="G22" s="385"/>
      <c r="H22" s="402"/>
      <c r="J22" s="3"/>
    </row>
    <row r="23" spans="1:10" ht="60.75" thickBot="1" x14ac:dyDescent="0.3">
      <c r="A23" s="400"/>
      <c r="B23" s="316" t="s">
        <v>28</v>
      </c>
      <c r="C23" s="20" t="s">
        <v>15</v>
      </c>
      <c r="D23" s="216">
        <v>1</v>
      </c>
      <c r="E23" s="75">
        <f>УпрВесКоэф!E23</f>
        <v>0.05</v>
      </c>
      <c r="F23" s="31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16" t="s">
        <v>29</v>
      </c>
      <c r="C24" s="18">
        <v>0.15</v>
      </c>
      <c r="D24" s="217">
        <v>0</v>
      </c>
      <c r="E24" s="75">
        <f>УпрВесКоэф!E24</f>
        <v>1.83</v>
      </c>
      <c r="F24" s="317">
        <f t="shared" si="0"/>
        <v>0</v>
      </c>
      <c r="G24" s="385" t="s">
        <v>2</v>
      </c>
      <c r="H24" s="402">
        <f>(F24+F25+F26+F27)-УпрВесКоэф!$K$25</f>
        <v>1.25</v>
      </c>
      <c r="J24" s="3"/>
    </row>
    <row r="25" spans="1:10" ht="75" x14ac:dyDescent="0.25">
      <c r="A25" s="405"/>
      <c r="B25" s="316" t="s">
        <v>30</v>
      </c>
      <c r="C25" s="18">
        <v>0.15</v>
      </c>
      <c r="D25" s="217">
        <v>0.5</v>
      </c>
      <c r="E25" s="75">
        <f>УпрВесКоэф!E25</f>
        <v>1.5</v>
      </c>
      <c r="F25" s="317">
        <f t="shared" si="0"/>
        <v>0.75</v>
      </c>
      <c r="G25" s="385"/>
      <c r="H25" s="402"/>
      <c r="J25" s="3"/>
    </row>
    <row r="26" spans="1:10" ht="36" customHeight="1" x14ac:dyDescent="0.25">
      <c r="A26" s="405"/>
      <c r="B26" s="316" t="s">
        <v>40</v>
      </c>
      <c r="C26" s="20" t="s">
        <v>15</v>
      </c>
      <c r="D26" s="216">
        <v>1</v>
      </c>
      <c r="E26" s="75">
        <f>УпрВесКоэф!E26</f>
        <v>0.25</v>
      </c>
      <c r="F26" s="317">
        <f t="shared" si="0"/>
        <v>0.25</v>
      </c>
      <c r="G26" s="385"/>
      <c r="H26" s="402"/>
      <c r="J26" s="3"/>
    </row>
    <row r="27" spans="1:10" ht="45.75" thickBot="1" x14ac:dyDescent="0.3">
      <c r="A27" s="406"/>
      <c r="B27" s="316" t="s">
        <v>41</v>
      </c>
      <c r="C27" s="20" t="s">
        <v>15</v>
      </c>
      <c r="D27" s="216">
        <v>1</v>
      </c>
      <c r="E27" s="75">
        <f>УпрВесКоэф!E27</f>
        <v>0.25</v>
      </c>
      <c r="F27" s="31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16" t="s">
        <v>6</v>
      </c>
      <c r="C28" s="18">
        <v>0.7</v>
      </c>
      <c r="D28" s="49">
        <v>0.8</v>
      </c>
      <c r="E28" s="75">
        <f>УпрВесКоэф!E28</f>
        <v>1.4279999999999999</v>
      </c>
      <c r="F28" s="317">
        <f t="shared" si="0"/>
        <v>1.1424000000000001</v>
      </c>
      <c r="G28" s="314" t="s">
        <v>2</v>
      </c>
      <c r="H28" s="317">
        <f>F28-УпрВесКоэф!$K$28</f>
        <v>1.1424000000000001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5.6689380000000007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9" zoomScale="70" zoomScaleNormal="70" workbookViewId="0">
      <selection activeCell="E27" sqref="E27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5" t="s">
        <v>42</v>
      </c>
      <c r="D3" s="315" t="s">
        <v>109</v>
      </c>
      <c r="E3" s="315" t="s">
        <v>9</v>
      </c>
      <c r="F3" s="315" t="s">
        <v>8</v>
      </c>
      <c r="G3" s="315" t="s">
        <v>10</v>
      </c>
      <c r="H3" s="315" t="s">
        <v>13</v>
      </c>
      <c r="J3" s="3"/>
    </row>
    <row r="4" spans="1:10" ht="30" x14ac:dyDescent="0.25">
      <c r="A4" s="392" t="s">
        <v>3</v>
      </c>
      <c r="B4" s="316" t="s">
        <v>36</v>
      </c>
      <c r="C4" s="6">
        <v>0.7</v>
      </c>
      <c r="D4" s="217">
        <v>0</v>
      </c>
      <c r="E4" s="75">
        <f>УпрВесКоэф!E4</f>
        <v>1.429</v>
      </c>
      <c r="F4" s="317">
        <f>D4*E4</f>
        <v>0</v>
      </c>
      <c r="G4" s="385" t="s">
        <v>118</v>
      </c>
      <c r="H4" s="317">
        <f>F4-УпрВесКоэф!$K$4</f>
        <v>0</v>
      </c>
      <c r="J4" s="3"/>
    </row>
    <row r="5" spans="1:10" ht="30" x14ac:dyDescent="0.25">
      <c r="A5" s="393"/>
      <c r="B5" s="316" t="s">
        <v>11</v>
      </c>
      <c r="C5" s="6">
        <v>0.7</v>
      </c>
      <c r="D5" s="217">
        <v>0.95</v>
      </c>
      <c r="E5" s="75">
        <f>УпрВесКоэф!E5</f>
        <v>1</v>
      </c>
      <c r="F5" s="317">
        <f t="shared" ref="F5:F28" si="0">D5*E5</f>
        <v>0.95</v>
      </c>
      <c r="G5" s="385"/>
      <c r="H5" s="402">
        <f>(F5+F6+F7)-УпрВесКоэф!$K$6</f>
        <v>1.3639999999999999</v>
      </c>
      <c r="J5" s="3"/>
    </row>
    <row r="6" spans="1:10" ht="35.25" customHeight="1" x14ac:dyDescent="0.25">
      <c r="A6" s="393"/>
      <c r="B6" s="316" t="s">
        <v>12</v>
      </c>
      <c r="C6" s="6">
        <v>0.3</v>
      </c>
      <c r="D6" s="217">
        <v>0.33</v>
      </c>
      <c r="E6" s="75">
        <f>УпрВесКоэф!E6</f>
        <v>0.8</v>
      </c>
      <c r="F6" s="317">
        <f t="shared" si="0"/>
        <v>0.26400000000000001</v>
      </c>
      <c r="G6" s="385"/>
      <c r="H6" s="402"/>
      <c r="J6" s="3"/>
    </row>
    <row r="7" spans="1:10" ht="30.75" thickBot="1" x14ac:dyDescent="0.3">
      <c r="A7" s="394"/>
      <c r="B7" s="316" t="s">
        <v>16</v>
      </c>
      <c r="C7" s="6">
        <v>0.1</v>
      </c>
      <c r="D7" s="217">
        <v>0.25</v>
      </c>
      <c r="E7" s="75">
        <f>УпрВесКоэф!E7</f>
        <v>0.6</v>
      </c>
      <c r="F7" s="317">
        <f t="shared" si="0"/>
        <v>0.15</v>
      </c>
      <c r="G7" s="385"/>
      <c r="H7" s="402"/>
      <c r="J7" s="3"/>
    </row>
    <row r="8" spans="1:10" ht="124.5" customHeight="1" thickBot="1" x14ac:dyDescent="0.3">
      <c r="A8" s="249" t="s">
        <v>7</v>
      </c>
      <c r="B8" s="316" t="s">
        <v>34</v>
      </c>
      <c r="C8" s="18">
        <v>0.9</v>
      </c>
      <c r="D8" s="49">
        <v>0.59699999999999998</v>
      </c>
      <c r="E8" s="75">
        <f>УпрВесКоэф!E8</f>
        <v>1.111</v>
      </c>
      <c r="F8" s="317">
        <f t="shared" si="0"/>
        <v>0.66326699999999994</v>
      </c>
      <c r="G8" s="314" t="s">
        <v>110</v>
      </c>
      <c r="H8" s="317">
        <f>F8-УпрВесКоэф!$K$8</f>
        <v>0.66326699999999994</v>
      </c>
      <c r="J8" s="3"/>
    </row>
    <row r="9" spans="1:10" ht="75" x14ac:dyDescent="0.25">
      <c r="A9" s="399" t="s">
        <v>37</v>
      </c>
      <c r="B9" s="316" t="s">
        <v>38</v>
      </c>
      <c r="C9" s="18">
        <v>0.9</v>
      </c>
      <c r="D9" s="49">
        <v>0.26700000000000002</v>
      </c>
      <c r="E9" s="75">
        <f>УпрВесКоэф!E9</f>
        <v>0.311</v>
      </c>
      <c r="F9" s="317">
        <f t="shared" si="0"/>
        <v>8.3037E-2</v>
      </c>
      <c r="G9" s="385" t="s">
        <v>110</v>
      </c>
      <c r="H9" s="402">
        <f>(F9+F10+F11+F12)-УпрВесКоэф!$K$10</f>
        <v>0.668937</v>
      </c>
      <c r="J9" s="3"/>
    </row>
    <row r="10" spans="1:10" ht="93.75" customHeight="1" x14ac:dyDescent="0.25">
      <c r="A10" s="393"/>
      <c r="B10" s="316" t="s">
        <v>17</v>
      </c>
      <c r="C10" s="18">
        <v>0.8</v>
      </c>
      <c r="D10" s="49">
        <v>0.79200000000000004</v>
      </c>
      <c r="E10" s="75">
        <f>УпрВесКоэф!E10</f>
        <v>0.3</v>
      </c>
      <c r="F10" s="317">
        <f t="shared" si="0"/>
        <v>0.23760000000000001</v>
      </c>
      <c r="G10" s="385"/>
      <c r="H10" s="402"/>
      <c r="J10" s="3"/>
    </row>
    <row r="11" spans="1:10" ht="90" x14ac:dyDescent="0.25">
      <c r="A11" s="393"/>
      <c r="B11" s="316" t="s">
        <v>18</v>
      </c>
      <c r="C11" s="18">
        <v>0.8</v>
      </c>
      <c r="D11" s="49">
        <v>0.60599999999999998</v>
      </c>
      <c r="E11" s="75">
        <f>УпрВесКоэф!E11</f>
        <v>0.3</v>
      </c>
      <c r="F11" s="317">
        <f t="shared" si="0"/>
        <v>0.18179999999999999</v>
      </c>
      <c r="G11" s="385"/>
      <c r="H11" s="402"/>
      <c r="J11" s="3"/>
    </row>
    <row r="12" spans="1:10" ht="60.75" thickBot="1" x14ac:dyDescent="0.3">
      <c r="A12" s="394"/>
      <c r="B12" s="316" t="s">
        <v>39</v>
      </c>
      <c r="C12" s="18">
        <v>0.8</v>
      </c>
      <c r="D12" s="49">
        <v>0.55500000000000005</v>
      </c>
      <c r="E12" s="75">
        <f>УпрВесКоэф!E12</f>
        <v>0.3</v>
      </c>
      <c r="F12" s="317">
        <f t="shared" si="0"/>
        <v>0.16650000000000001</v>
      </c>
      <c r="G12" s="385"/>
      <c r="H12" s="402"/>
      <c r="J12" s="3"/>
    </row>
    <row r="13" spans="1:10" ht="90" x14ac:dyDescent="0.25">
      <c r="A13" s="392" t="s">
        <v>4</v>
      </c>
      <c r="B13" s="316" t="s">
        <v>19</v>
      </c>
      <c r="C13" s="18">
        <v>0.5</v>
      </c>
      <c r="D13" s="217">
        <v>0.55000000000000004</v>
      </c>
      <c r="E13" s="75">
        <f>УпрВесКоэф!E13</f>
        <v>0.26</v>
      </c>
      <c r="F13" s="317">
        <f t="shared" si="0"/>
        <v>0.14300000000000002</v>
      </c>
      <c r="G13" s="385" t="s">
        <v>110</v>
      </c>
      <c r="H13" s="402">
        <f>(F13+F14+F15+F16+F17+F18+F19+F20+F21+F22+F23)-УпрВесКоэф!$K$17</f>
        <v>0.84850000000000014</v>
      </c>
      <c r="J13" s="3"/>
    </row>
    <row r="14" spans="1:10" ht="90" x14ac:dyDescent="0.25">
      <c r="A14" s="393"/>
      <c r="B14" s="316" t="s">
        <v>20</v>
      </c>
      <c r="C14" s="18">
        <v>0.8</v>
      </c>
      <c r="D14" s="217">
        <v>1</v>
      </c>
      <c r="E14" s="75">
        <f>УпрВесКоэф!E14</f>
        <v>0.2</v>
      </c>
      <c r="F14" s="317">
        <f t="shared" si="0"/>
        <v>0.2</v>
      </c>
      <c r="G14" s="385"/>
      <c r="H14" s="402"/>
      <c r="J14" s="3"/>
    </row>
    <row r="15" spans="1:10" ht="45" x14ac:dyDescent="0.25">
      <c r="A15" s="393"/>
      <c r="B15" s="316" t="s">
        <v>21</v>
      </c>
      <c r="C15" s="20" t="s">
        <v>15</v>
      </c>
      <c r="D15" s="216">
        <v>1</v>
      </c>
      <c r="E15" s="75">
        <f>УпрВесКоэф!E15</f>
        <v>0.05</v>
      </c>
      <c r="F15" s="317">
        <f t="shared" si="0"/>
        <v>0.05</v>
      </c>
      <c r="G15" s="385"/>
      <c r="H15" s="402"/>
      <c r="J15" s="3"/>
    </row>
    <row r="16" spans="1:10" ht="75" x14ac:dyDescent="0.25">
      <c r="A16" s="393"/>
      <c r="B16" s="316" t="s">
        <v>22</v>
      </c>
      <c r="C16" s="20" t="s">
        <v>15</v>
      </c>
      <c r="D16" s="216">
        <v>1</v>
      </c>
      <c r="E16" s="75">
        <f>УпрВесКоэф!E16</f>
        <v>0.05</v>
      </c>
      <c r="F16" s="317">
        <f t="shared" si="0"/>
        <v>0.05</v>
      </c>
      <c r="G16" s="385"/>
      <c r="H16" s="402"/>
      <c r="J16" s="3"/>
    </row>
    <row r="17" spans="1:10" ht="135" x14ac:dyDescent="0.25">
      <c r="A17" s="393"/>
      <c r="B17" s="316" t="s">
        <v>35</v>
      </c>
      <c r="C17" s="18">
        <v>0.5</v>
      </c>
      <c r="D17" s="217">
        <v>0.5</v>
      </c>
      <c r="E17" s="75">
        <f>УпрВесКоэф!E17</f>
        <v>0.2</v>
      </c>
      <c r="F17" s="317">
        <f t="shared" si="0"/>
        <v>0.1</v>
      </c>
      <c r="G17" s="385"/>
      <c r="H17" s="402"/>
      <c r="J17" s="3"/>
    </row>
    <row r="18" spans="1:10" ht="90" x14ac:dyDescent="0.25">
      <c r="A18" s="393"/>
      <c r="B18" s="316" t="s">
        <v>23</v>
      </c>
      <c r="C18" s="18">
        <v>0.7</v>
      </c>
      <c r="D18" s="217">
        <v>0.67</v>
      </c>
      <c r="E18" s="75">
        <f>УпрВесКоэф!E18</f>
        <v>0.2</v>
      </c>
      <c r="F18" s="317">
        <f t="shared" si="0"/>
        <v>0.13400000000000001</v>
      </c>
      <c r="G18" s="385"/>
      <c r="H18" s="402"/>
      <c r="J18" s="3"/>
    </row>
    <row r="19" spans="1:10" ht="60" x14ac:dyDescent="0.25">
      <c r="A19" s="393"/>
      <c r="B19" s="316" t="s">
        <v>24</v>
      </c>
      <c r="C19" s="18">
        <v>1</v>
      </c>
      <c r="D19" s="217">
        <v>0.33</v>
      </c>
      <c r="E19" s="75">
        <f>УпрВесКоэф!E19</f>
        <v>0.15</v>
      </c>
      <c r="F19" s="317">
        <f t="shared" si="0"/>
        <v>4.9500000000000002E-2</v>
      </c>
      <c r="G19" s="385"/>
      <c r="H19" s="402"/>
      <c r="J19" s="3"/>
    </row>
    <row r="20" spans="1:10" ht="60" x14ac:dyDescent="0.25">
      <c r="A20" s="393"/>
      <c r="B20" s="316" t="s">
        <v>25</v>
      </c>
      <c r="C20" s="18">
        <v>0.25</v>
      </c>
      <c r="D20" s="217">
        <v>0.11</v>
      </c>
      <c r="E20" s="75">
        <f>УпрВесКоэф!E20</f>
        <v>0.2</v>
      </c>
      <c r="F20" s="317">
        <f t="shared" si="0"/>
        <v>2.2000000000000002E-2</v>
      </c>
      <c r="G20" s="385"/>
      <c r="H20" s="402"/>
      <c r="J20" s="3"/>
    </row>
    <row r="21" spans="1:10" ht="45" x14ac:dyDescent="0.25">
      <c r="A21" s="393"/>
      <c r="B21" s="316" t="s">
        <v>26</v>
      </c>
      <c r="C21" s="18">
        <v>0.35</v>
      </c>
      <c r="D21" s="217">
        <v>0</v>
      </c>
      <c r="E21" s="75">
        <f>УпрВесКоэф!E21</f>
        <v>0.2</v>
      </c>
      <c r="F21" s="317">
        <f t="shared" si="0"/>
        <v>0</v>
      </c>
      <c r="G21" s="385"/>
      <c r="H21" s="402"/>
      <c r="J21" s="3"/>
    </row>
    <row r="22" spans="1:10" ht="60" x14ac:dyDescent="0.25">
      <c r="A22" s="393"/>
      <c r="B22" s="316" t="s">
        <v>27</v>
      </c>
      <c r="C22" s="20" t="s">
        <v>15</v>
      </c>
      <c r="D22" s="216">
        <v>1</v>
      </c>
      <c r="E22" s="75">
        <f>УпрВесКоэф!E22</f>
        <v>0.05</v>
      </c>
      <c r="F22" s="317">
        <f t="shared" si="0"/>
        <v>0.05</v>
      </c>
      <c r="G22" s="385"/>
      <c r="H22" s="402"/>
      <c r="J22" s="3"/>
    </row>
    <row r="23" spans="1:10" ht="60.75" thickBot="1" x14ac:dyDescent="0.3">
      <c r="A23" s="400"/>
      <c r="B23" s="316" t="s">
        <v>28</v>
      </c>
      <c r="C23" s="20" t="s">
        <v>15</v>
      </c>
      <c r="D23" s="216">
        <v>1</v>
      </c>
      <c r="E23" s="75">
        <f>УпрВесКоэф!E23</f>
        <v>0.05</v>
      </c>
      <c r="F23" s="31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16" t="s">
        <v>29</v>
      </c>
      <c r="C24" s="18">
        <v>0.15</v>
      </c>
      <c r="D24" s="217">
        <v>0.09</v>
      </c>
      <c r="E24" s="75">
        <f>УпрВесКоэф!E24</f>
        <v>1.83</v>
      </c>
      <c r="F24" s="317">
        <f t="shared" si="0"/>
        <v>0.16470000000000001</v>
      </c>
      <c r="G24" s="385" t="s">
        <v>110</v>
      </c>
      <c r="H24" s="402">
        <f>(F24+F25+F26+F27)-УпрВесКоэф!$K$25</f>
        <v>0.88969999999999994</v>
      </c>
      <c r="J24" s="3"/>
    </row>
    <row r="25" spans="1:10" ht="75" x14ac:dyDescent="0.25">
      <c r="A25" s="405"/>
      <c r="B25" s="316" t="s">
        <v>30</v>
      </c>
      <c r="C25" s="18">
        <v>0.15</v>
      </c>
      <c r="D25" s="217">
        <v>0.15</v>
      </c>
      <c r="E25" s="75">
        <f>УпрВесКоэф!E25</f>
        <v>1.5</v>
      </c>
      <c r="F25" s="317">
        <f t="shared" si="0"/>
        <v>0.22499999999999998</v>
      </c>
      <c r="G25" s="385"/>
      <c r="H25" s="402"/>
      <c r="J25" s="3"/>
    </row>
    <row r="26" spans="1:10" ht="36" customHeight="1" x14ac:dyDescent="0.25">
      <c r="A26" s="405"/>
      <c r="B26" s="316" t="s">
        <v>40</v>
      </c>
      <c r="C26" s="20" t="s">
        <v>15</v>
      </c>
      <c r="D26" s="216">
        <v>1</v>
      </c>
      <c r="E26" s="75">
        <f>УпрВесКоэф!E26</f>
        <v>0.25</v>
      </c>
      <c r="F26" s="317">
        <f t="shared" si="0"/>
        <v>0.25</v>
      </c>
      <c r="G26" s="385"/>
      <c r="H26" s="402"/>
      <c r="J26" s="3"/>
    </row>
    <row r="27" spans="1:10" ht="45.75" thickBot="1" x14ac:dyDescent="0.3">
      <c r="A27" s="406"/>
      <c r="B27" s="316" t="s">
        <v>41</v>
      </c>
      <c r="C27" s="20" t="s">
        <v>15</v>
      </c>
      <c r="D27" s="216">
        <v>1</v>
      </c>
      <c r="E27" s="75">
        <f>УпрВесКоэф!E27</f>
        <v>0.25</v>
      </c>
      <c r="F27" s="31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16" t="s">
        <v>6</v>
      </c>
      <c r="C28" s="18">
        <v>0.7</v>
      </c>
      <c r="D28" s="49">
        <v>0.9</v>
      </c>
      <c r="E28" s="75">
        <f>УпрВесКоэф!E28</f>
        <v>1.4279999999999999</v>
      </c>
      <c r="F28" s="317">
        <f t="shared" si="0"/>
        <v>1.2851999999999999</v>
      </c>
      <c r="G28" s="314" t="s">
        <v>2</v>
      </c>
      <c r="H28" s="317">
        <f>F28-УпрВесКоэф!$K$28</f>
        <v>1.2851999999999999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5.7196039999999995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9" zoomScale="80" zoomScaleNormal="80" workbookViewId="0">
      <selection activeCell="H29" sqref="H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5" t="s">
        <v>42</v>
      </c>
      <c r="D3" s="315" t="s">
        <v>109</v>
      </c>
      <c r="E3" s="315" t="s">
        <v>9</v>
      </c>
      <c r="F3" s="315" t="s">
        <v>8</v>
      </c>
      <c r="G3" s="315" t="s">
        <v>10</v>
      </c>
      <c r="H3" s="315" t="s">
        <v>13</v>
      </c>
      <c r="J3" s="3"/>
    </row>
    <row r="4" spans="1:10" ht="30" x14ac:dyDescent="0.25">
      <c r="A4" s="392" t="s">
        <v>3</v>
      </c>
      <c r="B4" s="316" t="s">
        <v>36</v>
      </c>
      <c r="C4" s="6">
        <v>0.7</v>
      </c>
      <c r="D4" s="217">
        <v>0</v>
      </c>
      <c r="E4" s="75">
        <f>УпрВесКоэф!E4</f>
        <v>1.429</v>
      </c>
      <c r="F4" s="317">
        <f>D4*E4</f>
        <v>0</v>
      </c>
      <c r="G4" s="385" t="s">
        <v>118</v>
      </c>
      <c r="H4" s="317">
        <f>F4-УпрВесКоэф!$K$4</f>
        <v>0</v>
      </c>
      <c r="J4" s="3"/>
    </row>
    <row r="5" spans="1:10" ht="30" x14ac:dyDescent="0.25">
      <c r="A5" s="393"/>
      <c r="B5" s="316" t="s">
        <v>11</v>
      </c>
      <c r="C5" s="6">
        <v>0.7</v>
      </c>
      <c r="D5" s="217">
        <v>0.98</v>
      </c>
      <c r="E5" s="75">
        <f>УпрВесКоэф!E5</f>
        <v>1</v>
      </c>
      <c r="F5" s="317">
        <f t="shared" ref="F5:F28" si="0">D5*E5</f>
        <v>0.98</v>
      </c>
      <c r="G5" s="385"/>
      <c r="H5" s="402">
        <f>(F5+F6+F7)-УпрВесКоэф!$K$6</f>
        <v>1.3540000000000001</v>
      </c>
      <c r="J5" s="3"/>
    </row>
    <row r="6" spans="1:10" ht="35.25" customHeight="1" x14ac:dyDescent="0.25">
      <c r="A6" s="393"/>
      <c r="B6" s="316" t="s">
        <v>12</v>
      </c>
      <c r="C6" s="6">
        <v>0.3</v>
      </c>
      <c r="D6" s="217">
        <v>0.37</v>
      </c>
      <c r="E6" s="75">
        <f>УпрВесКоэф!E6</f>
        <v>0.8</v>
      </c>
      <c r="F6" s="317">
        <f t="shared" si="0"/>
        <v>0.29599999999999999</v>
      </c>
      <c r="G6" s="385"/>
      <c r="H6" s="402"/>
      <c r="J6" s="3"/>
    </row>
    <row r="7" spans="1:10" ht="30.75" thickBot="1" x14ac:dyDescent="0.3">
      <c r="A7" s="394"/>
      <c r="B7" s="316" t="s">
        <v>16</v>
      </c>
      <c r="C7" s="6">
        <v>0.1</v>
      </c>
      <c r="D7" s="217">
        <v>0.13</v>
      </c>
      <c r="E7" s="75">
        <f>УпрВесКоэф!E7</f>
        <v>0.6</v>
      </c>
      <c r="F7" s="317">
        <f t="shared" si="0"/>
        <v>7.8E-2</v>
      </c>
      <c r="G7" s="385"/>
      <c r="H7" s="402"/>
      <c r="J7" s="3"/>
    </row>
    <row r="8" spans="1:10" ht="124.5" customHeight="1" thickBot="1" x14ac:dyDescent="0.3">
      <c r="A8" s="249" t="s">
        <v>7</v>
      </c>
      <c r="B8" s="316" t="s">
        <v>34</v>
      </c>
      <c r="C8" s="18">
        <v>0.9</v>
      </c>
      <c r="D8" s="49">
        <v>0.34200000000000003</v>
      </c>
      <c r="E8" s="75">
        <f>УпрВесКоэф!E8</f>
        <v>1.111</v>
      </c>
      <c r="F8" s="317">
        <f t="shared" si="0"/>
        <v>0.37996200000000002</v>
      </c>
      <c r="G8" s="314" t="s">
        <v>110</v>
      </c>
      <c r="H8" s="317">
        <f>F8-УпрВесКоэф!$K$8</f>
        <v>0.37996200000000002</v>
      </c>
      <c r="J8" s="3"/>
    </row>
    <row r="9" spans="1:10" ht="75" x14ac:dyDescent="0.25">
      <c r="A9" s="399" t="s">
        <v>37</v>
      </c>
      <c r="B9" s="316" t="s">
        <v>38</v>
      </c>
      <c r="C9" s="18">
        <v>0.9</v>
      </c>
      <c r="D9" s="49">
        <v>5.8999999999999997E-2</v>
      </c>
      <c r="E9" s="75">
        <f>УпрВесКоэф!E9</f>
        <v>0.311</v>
      </c>
      <c r="F9" s="317">
        <f t="shared" si="0"/>
        <v>1.8348999999999997E-2</v>
      </c>
      <c r="G9" s="385" t="s">
        <v>110</v>
      </c>
      <c r="H9" s="402">
        <f>(F9+F10+F11+F12)-УпрВесКоэф!$K$10</f>
        <v>0.35554899999999995</v>
      </c>
      <c r="J9" s="3"/>
    </row>
    <row r="10" spans="1:10" ht="93.75" customHeight="1" x14ac:dyDescent="0.25">
      <c r="A10" s="393"/>
      <c r="B10" s="316" t="s">
        <v>17</v>
      </c>
      <c r="C10" s="18">
        <v>0.8</v>
      </c>
      <c r="D10" s="49">
        <v>0.35699999999999998</v>
      </c>
      <c r="E10" s="75">
        <f>УпрВесКоэф!E10</f>
        <v>0.3</v>
      </c>
      <c r="F10" s="317">
        <f t="shared" si="0"/>
        <v>0.10709999999999999</v>
      </c>
      <c r="G10" s="385"/>
      <c r="H10" s="402"/>
      <c r="J10" s="3"/>
    </row>
    <row r="11" spans="1:10" ht="90" x14ac:dyDescent="0.25">
      <c r="A11" s="393"/>
      <c r="B11" s="316" t="s">
        <v>18</v>
      </c>
      <c r="C11" s="18">
        <v>0.8</v>
      </c>
      <c r="D11" s="49">
        <v>0.47099999999999997</v>
      </c>
      <c r="E11" s="75">
        <f>УпрВесКоэф!E11</f>
        <v>0.3</v>
      </c>
      <c r="F11" s="317">
        <f t="shared" si="0"/>
        <v>0.14129999999999998</v>
      </c>
      <c r="G11" s="385"/>
      <c r="H11" s="402"/>
      <c r="J11" s="3"/>
    </row>
    <row r="12" spans="1:10" ht="60.75" thickBot="1" x14ac:dyDescent="0.3">
      <c r="A12" s="394"/>
      <c r="B12" s="316" t="s">
        <v>39</v>
      </c>
      <c r="C12" s="18">
        <v>0.8</v>
      </c>
      <c r="D12" s="49">
        <v>0.29599999999999999</v>
      </c>
      <c r="E12" s="75">
        <f>УпрВесКоэф!E12</f>
        <v>0.3</v>
      </c>
      <c r="F12" s="317">
        <f t="shared" si="0"/>
        <v>8.879999999999999E-2</v>
      </c>
      <c r="G12" s="385"/>
      <c r="H12" s="402"/>
      <c r="J12" s="3"/>
    </row>
    <row r="13" spans="1:10" ht="90" x14ac:dyDescent="0.25">
      <c r="A13" s="392" t="s">
        <v>4</v>
      </c>
      <c r="B13" s="316" t="s">
        <v>19</v>
      </c>
      <c r="C13" s="18">
        <v>0.5</v>
      </c>
      <c r="D13" s="217">
        <v>0.6</v>
      </c>
      <c r="E13" s="75">
        <f>УпрВесКоэф!E13</f>
        <v>0.26</v>
      </c>
      <c r="F13" s="317">
        <f t="shared" si="0"/>
        <v>0.156</v>
      </c>
      <c r="G13" s="385" t="s">
        <v>2</v>
      </c>
      <c r="H13" s="402">
        <f>(F13+F14+F15+F16+F17+F18+F19+F20+F21+F22+F23)-УпрВесКоэф!$K$17</f>
        <v>1.028</v>
      </c>
      <c r="J13" s="3"/>
    </row>
    <row r="14" spans="1:10" ht="90" x14ac:dyDescent="0.25">
      <c r="A14" s="393"/>
      <c r="B14" s="316" t="s">
        <v>20</v>
      </c>
      <c r="C14" s="18">
        <v>0.8</v>
      </c>
      <c r="D14" s="217">
        <v>0.9</v>
      </c>
      <c r="E14" s="75">
        <f>УпрВесКоэф!E14</f>
        <v>0.2</v>
      </c>
      <c r="F14" s="317">
        <f t="shared" si="0"/>
        <v>0.18000000000000002</v>
      </c>
      <c r="G14" s="385"/>
      <c r="H14" s="402"/>
      <c r="J14" s="3"/>
    </row>
    <row r="15" spans="1:10" ht="45" x14ac:dyDescent="0.25">
      <c r="A15" s="393"/>
      <c r="B15" s="316" t="s">
        <v>21</v>
      </c>
      <c r="C15" s="20" t="s">
        <v>15</v>
      </c>
      <c r="D15" s="216">
        <v>1</v>
      </c>
      <c r="E15" s="75">
        <f>УпрВесКоэф!E15</f>
        <v>0.05</v>
      </c>
      <c r="F15" s="317">
        <f t="shared" si="0"/>
        <v>0.05</v>
      </c>
      <c r="G15" s="385"/>
      <c r="H15" s="402"/>
      <c r="J15" s="3"/>
    </row>
    <row r="16" spans="1:10" ht="75" x14ac:dyDescent="0.25">
      <c r="A16" s="393"/>
      <c r="B16" s="316" t="s">
        <v>22</v>
      </c>
      <c r="C16" s="20" t="s">
        <v>15</v>
      </c>
      <c r="D16" s="216">
        <v>1</v>
      </c>
      <c r="E16" s="75">
        <f>УпрВесКоэф!E16</f>
        <v>0.05</v>
      </c>
      <c r="F16" s="317">
        <f t="shared" si="0"/>
        <v>0.05</v>
      </c>
      <c r="G16" s="385"/>
      <c r="H16" s="402"/>
      <c r="J16" s="3"/>
    </row>
    <row r="17" spans="1:10" ht="135" x14ac:dyDescent="0.25">
      <c r="A17" s="393"/>
      <c r="B17" s="316" t="s">
        <v>35</v>
      </c>
      <c r="C17" s="18">
        <v>0.5</v>
      </c>
      <c r="D17" s="217">
        <v>0</v>
      </c>
      <c r="E17" s="75">
        <f>УпрВесКоэф!E17</f>
        <v>0.2</v>
      </c>
      <c r="F17" s="317">
        <f t="shared" si="0"/>
        <v>0</v>
      </c>
      <c r="G17" s="385"/>
      <c r="H17" s="402"/>
      <c r="J17" s="3"/>
    </row>
    <row r="18" spans="1:10" ht="90" x14ac:dyDescent="0.25">
      <c r="A18" s="393"/>
      <c r="B18" s="316" t="s">
        <v>23</v>
      </c>
      <c r="C18" s="18">
        <v>0.7</v>
      </c>
      <c r="D18" s="217">
        <v>0.85</v>
      </c>
      <c r="E18" s="75">
        <f>УпрВесКоэф!E18</f>
        <v>0.2</v>
      </c>
      <c r="F18" s="317">
        <f t="shared" si="0"/>
        <v>0.17</v>
      </c>
      <c r="G18" s="385"/>
      <c r="H18" s="402"/>
      <c r="J18" s="3"/>
    </row>
    <row r="19" spans="1:10" ht="60" x14ac:dyDescent="0.25">
      <c r="A19" s="393"/>
      <c r="B19" s="316" t="s">
        <v>24</v>
      </c>
      <c r="C19" s="18">
        <v>1</v>
      </c>
      <c r="D19" s="217">
        <v>0.92</v>
      </c>
      <c r="E19" s="75">
        <f>УпрВесКоэф!E19</f>
        <v>0.15</v>
      </c>
      <c r="F19" s="317">
        <f t="shared" si="0"/>
        <v>0.13800000000000001</v>
      </c>
      <c r="G19" s="385"/>
      <c r="H19" s="402"/>
      <c r="J19" s="3"/>
    </row>
    <row r="20" spans="1:10" ht="60" x14ac:dyDescent="0.25">
      <c r="A20" s="393"/>
      <c r="B20" s="316" t="s">
        <v>25</v>
      </c>
      <c r="C20" s="18">
        <v>0.25</v>
      </c>
      <c r="D20" s="217">
        <v>0.92</v>
      </c>
      <c r="E20" s="75">
        <f>УпрВесКоэф!E20</f>
        <v>0.2</v>
      </c>
      <c r="F20" s="317">
        <f t="shared" si="0"/>
        <v>0.18400000000000002</v>
      </c>
      <c r="G20" s="385"/>
      <c r="H20" s="402"/>
      <c r="J20" s="3"/>
    </row>
    <row r="21" spans="1:10" ht="45" x14ac:dyDescent="0.25">
      <c r="A21" s="393"/>
      <c r="B21" s="316" t="s">
        <v>26</v>
      </c>
      <c r="C21" s="18">
        <v>0.35</v>
      </c>
      <c r="D21" s="217">
        <v>0</v>
      </c>
      <c r="E21" s="75">
        <f>УпрВесКоэф!E21</f>
        <v>0.2</v>
      </c>
      <c r="F21" s="317">
        <f t="shared" si="0"/>
        <v>0</v>
      </c>
      <c r="G21" s="385"/>
      <c r="H21" s="402"/>
      <c r="J21" s="3"/>
    </row>
    <row r="22" spans="1:10" ht="60" x14ac:dyDescent="0.25">
      <c r="A22" s="393"/>
      <c r="B22" s="316" t="s">
        <v>27</v>
      </c>
      <c r="C22" s="20" t="s">
        <v>15</v>
      </c>
      <c r="D22" s="216">
        <v>1</v>
      </c>
      <c r="E22" s="75">
        <f>УпрВесКоэф!E22</f>
        <v>0.05</v>
      </c>
      <c r="F22" s="317">
        <f t="shared" si="0"/>
        <v>0.05</v>
      </c>
      <c r="G22" s="385"/>
      <c r="H22" s="402"/>
      <c r="J22" s="3"/>
    </row>
    <row r="23" spans="1:10" ht="60.75" thickBot="1" x14ac:dyDescent="0.3">
      <c r="A23" s="400"/>
      <c r="B23" s="316" t="s">
        <v>28</v>
      </c>
      <c r="C23" s="20" t="s">
        <v>15</v>
      </c>
      <c r="D23" s="216">
        <v>1</v>
      </c>
      <c r="E23" s="75">
        <f>УпрВесКоэф!E23</f>
        <v>0.05</v>
      </c>
      <c r="F23" s="31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16" t="s">
        <v>29</v>
      </c>
      <c r="C24" s="18">
        <v>0.15</v>
      </c>
      <c r="D24" s="217">
        <v>0</v>
      </c>
      <c r="E24" s="75">
        <f>УпрВесКоэф!E24</f>
        <v>1.83</v>
      </c>
      <c r="F24" s="317">
        <f t="shared" si="0"/>
        <v>0</v>
      </c>
      <c r="G24" s="385" t="s">
        <v>110</v>
      </c>
      <c r="H24" s="402">
        <f>(F24+F25+F26+F27)-УпрВесКоэф!$K$25</f>
        <v>0.755</v>
      </c>
      <c r="J24" s="3"/>
    </row>
    <row r="25" spans="1:10" ht="75" x14ac:dyDescent="0.25">
      <c r="A25" s="405"/>
      <c r="B25" s="316" t="s">
        <v>30</v>
      </c>
      <c r="C25" s="18">
        <v>0.15</v>
      </c>
      <c r="D25" s="217">
        <v>0.17</v>
      </c>
      <c r="E25" s="75">
        <f>УпрВесКоэф!E25</f>
        <v>1.5</v>
      </c>
      <c r="F25" s="317">
        <f t="shared" si="0"/>
        <v>0.255</v>
      </c>
      <c r="G25" s="385"/>
      <c r="H25" s="402"/>
      <c r="J25" s="3"/>
    </row>
    <row r="26" spans="1:10" ht="36" customHeight="1" x14ac:dyDescent="0.25">
      <c r="A26" s="405"/>
      <c r="B26" s="316" t="s">
        <v>40</v>
      </c>
      <c r="C26" s="20" t="s">
        <v>15</v>
      </c>
      <c r="D26" s="216">
        <v>1</v>
      </c>
      <c r="E26" s="75">
        <f>УпрВесКоэф!E26</f>
        <v>0.25</v>
      </c>
      <c r="F26" s="317">
        <f t="shared" si="0"/>
        <v>0.25</v>
      </c>
      <c r="G26" s="385"/>
      <c r="H26" s="402"/>
      <c r="J26" s="3"/>
    </row>
    <row r="27" spans="1:10" ht="45.75" thickBot="1" x14ac:dyDescent="0.3">
      <c r="A27" s="406"/>
      <c r="B27" s="316" t="s">
        <v>41</v>
      </c>
      <c r="C27" s="20" t="s">
        <v>15</v>
      </c>
      <c r="D27" s="216">
        <v>1</v>
      </c>
      <c r="E27" s="75">
        <f>УпрВесКоэф!E27</f>
        <v>0.25</v>
      </c>
      <c r="F27" s="31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16" t="s">
        <v>6</v>
      </c>
      <c r="C28" s="18">
        <v>0.7</v>
      </c>
      <c r="D28" s="49">
        <v>0.1</v>
      </c>
      <c r="E28" s="75">
        <f>УпрВесКоэф!E28</f>
        <v>1.4279999999999999</v>
      </c>
      <c r="F28" s="317">
        <f t="shared" si="0"/>
        <v>0.14280000000000001</v>
      </c>
      <c r="G28" s="314" t="s">
        <v>110</v>
      </c>
      <c r="H28" s="317">
        <f>F28-УпрВесКоэф!$K$28</f>
        <v>0.14280000000000001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4.0153109999999996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="80" zoomScaleNormal="80" workbookViewId="0">
      <selection activeCell="E28" sqref="E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5" t="s">
        <v>42</v>
      </c>
      <c r="D3" s="315" t="s">
        <v>109</v>
      </c>
      <c r="E3" s="315" t="s">
        <v>9</v>
      </c>
      <c r="F3" s="315" t="s">
        <v>8</v>
      </c>
      <c r="G3" s="315" t="s">
        <v>10</v>
      </c>
      <c r="H3" s="315" t="s">
        <v>13</v>
      </c>
      <c r="J3" s="3"/>
    </row>
    <row r="4" spans="1:10" ht="30" x14ac:dyDescent="0.25">
      <c r="A4" s="392" t="s">
        <v>3</v>
      </c>
      <c r="B4" s="316" t="s">
        <v>36</v>
      </c>
      <c r="C4" s="6">
        <v>0.7</v>
      </c>
      <c r="D4" s="217">
        <v>0</v>
      </c>
      <c r="E4" s="75">
        <f>УпрВесКоэф!E4</f>
        <v>1.429</v>
      </c>
      <c r="F4" s="317">
        <f>D4*E4</f>
        <v>0</v>
      </c>
      <c r="G4" s="385" t="s">
        <v>111</v>
      </c>
      <c r="H4" s="317">
        <f>F4-УпрВесКоэф!$K$4</f>
        <v>0</v>
      </c>
      <c r="J4" s="3"/>
    </row>
    <row r="5" spans="1:10" ht="30" x14ac:dyDescent="0.25">
      <c r="A5" s="393"/>
      <c r="B5" s="316" t="s">
        <v>11</v>
      </c>
      <c r="C5" s="6">
        <v>0.7</v>
      </c>
      <c r="D5" s="217">
        <v>0.28999999999999998</v>
      </c>
      <c r="E5" s="75">
        <f>УпрВесКоэф!E5</f>
        <v>1</v>
      </c>
      <c r="F5" s="317">
        <f t="shared" ref="F5:F28" si="0">D5*E5</f>
        <v>0.28999999999999998</v>
      </c>
      <c r="G5" s="385"/>
      <c r="H5" s="402">
        <f>(F5+F6+F7)-УпрВесКоэф!$K$6</f>
        <v>0.47199999999999998</v>
      </c>
      <c r="J5" s="3"/>
    </row>
    <row r="6" spans="1:10" ht="35.25" customHeight="1" x14ac:dyDescent="0.25">
      <c r="A6" s="393"/>
      <c r="B6" s="316" t="s">
        <v>12</v>
      </c>
      <c r="C6" s="6">
        <v>0.3</v>
      </c>
      <c r="D6" s="217">
        <v>0.16</v>
      </c>
      <c r="E6" s="75">
        <f>УпрВесКоэф!E6</f>
        <v>0.8</v>
      </c>
      <c r="F6" s="317">
        <f t="shared" si="0"/>
        <v>0.128</v>
      </c>
      <c r="G6" s="385"/>
      <c r="H6" s="402"/>
      <c r="J6" s="3"/>
    </row>
    <row r="7" spans="1:10" ht="30.75" thickBot="1" x14ac:dyDescent="0.3">
      <c r="A7" s="394"/>
      <c r="B7" s="316" t="s">
        <v>16</v>
      </c>
      <c r="C7" s="6">
        <v>0.1</v>
      </c>
      <c r="D7" s="217">
        <v>0.09</v>
      </c>
      <c r="E7" s="75">
        <f>УпрВесКоэф!E7</f>
        <v>0.6</v>
      </c>
      <c r="F7" s="317">
        <f t="shared" si="0"/>
        <v>5.3999999999999999E-2</v>
      </c>
      <c r="G7" s="385"/>
      <c r="H7" s="402"/>
      <c r="J7" s="3"/>
    </row>
    <row r="8" spans="1:10" ht="124.5" customHeight="1" thickBot="1" x14ac:dyDescent="0.3">
      <c r="A8" s="249" t="s">
        <v>7</v>
      </c>
      <c r="B8" s="316" t="s">
        <v>34</v>
      </c>
      <c r="C8" s="18">
        <v>0.9</v>
      </c>
      <c r="D8" s="49">
        <v>0.3</v>
      </c>
      <c r="E8" s="75">
        <f>УпрВесКоэф!E8</f>
        <v>1.111</v>
      </c>
      <c r="F8" s="317">
        <f t="shared" si="0"/>
        <v>0.33329999999999999</v>
      </c>
      <c r="G8" s="314" t="s">
        <v>110</v>
      </c>
      <c r="H8" s="317">
        <f>F8-УпрВесКоэф!$K$8</f>
        <v>0.33329999999999999</v>
      </c>
      <c r="J8" s="3"/>
    </row>
    <row r="9" spans="1:10" ht="75" x14ac:dyDescent="0.25">
      <c r="A9" s="399" t="s">
        <v>37</v>
      </c>
      <c r="B9" s="316" t="s">
        <v>38</v>
      </c>
      <c r="C9" s="18">
        <v>0.9</v>
      </c>
      <c r="D9" s="49">
        <v>0.3</v>
      </c>
      <c r="E9" s="75">
        <f>УпрВесКоэф!E9</f>
        <v>0.311</v>
      </c>
      <c r="F9" s="317">
        <f t="shared" si="0"/>
        <v>9.3299999999999994E-2</v>
      </c>
      <c r="G9" s="385" t="s">
        <v>110</v>
      </c>
      <c r="H9" s="402">
        <f>(F9+F10+F11+F12)-УпрВесКоэф!$K$10</f>
        <v>0.36329999999999996</v>
      </c>
      <c r="J9" s="3"/>
    </row>
    <row r="10" spans="1:10" ht="93.75" customHeight="1" x14ac:dyDescent="0.25">
      <c r="A10" s="393"/>
      <c r="B10" s="316" t="s">
        <v>17</v>
      </c>
      <c r="C10" s="18">
        <v>0.8</v>
      </c>
      <c r="D10" s="49">
        <v>0.3</v>
      </c>
      <c r="E10" s="75">
        <f>УпрВесКоэф!E10</f>
        <v>0.3</v>
      </c>
      <c r="F10" s="317">
        <f t="shared" si="0"/>
        <v>0.09</v>
      </c>
      <c r="G10" s="385"/>
      <c r="H10" s="402"/>
      <c r="J10" s="3"/>
    </row>
    <row r="11" spans="1:10" ht="90" x14ac:dyDescent="0.25">
      <c r="A11" s="393"/>
      <c r="B11" s="316" t="s">
        <v>18</v>
      </c>
      <c r="C11" s="18">
        <v>0.8</v>
      </c>
      <c r="D11" s="49">
        <v>0.3</v>
      </c>
      <c r="E11" s="75">
        <f>УпрВесКоэф!E11</f>
        <v>0.3</v>
      </c>
      <c r="F11" s="317">
        <f t="shared" si="0"/>
        <v>0.09</v>
      </c>
      <c r="G11" s="385"/>
      <c r="H11" s="402"/>
      <c r="J11" s="3"/>
    </row>
    <row r="12" spans="1:10" ht="60.75" thickBot="1" x14ac:dyDescent="0.3">
      <c r="A12" s="394"/>
      <c r="B12" s="316" t="s">
        <v>39</v>
      </c>
      <c r="C12" s="18">
        <v>0.8</v>
      </c>
      <c r="D12" s="49">
        <v>0.3</v>
      </c>
      <c r="E12" s="75">
        <f>УпрВесКоэф!E12</f>
        <v>0.3</v>
      </c>
      <c r="F12" s="317">
        <f t="shared" si="0"/>
        <v>0.09</v>
      </c>
      <c r="G12" s="385"/>
      <c r="H12" s="402"/>
      <c r="J12" s="3"/>
    </row>
    <row r="13" spans="1:10" ht="90" x14ac:dyDescent="0.25">
      <c r="A13" s="392" t="s">
        <v>4</v>
      </c>
      <c r="B13" s="316" t="s">
        <v>19</v>
      </c>
      <c r="C13" s="18">
        <v>0.5</v>
      </c>
      <c r="D13" s="217">
        <v>0.8</v>
      </c>
      <c r="E13" s="75">
        <f>УпрВесКоэф!E13</f>
        <v>0.26</v>
      </c>
      <c r="F13" s="317">
        <f t="shared" si="0"/>
        <v>0.20800000000000002</v>
      </c>
      <c r="G13" s="385" t="s">
        <v>110</v>
      </c>
      <c r="H13" s="402">
        <f>(F13+F14+F15+F16+F17+F18+F19+F20+F21+F22+F23)-УпрВесКоэф!$K$17</f>
        <v>0.76150000000000007</v>
      </c>
      <c r="J13" s="3"/>
    </row>
    <row r="14" spans="1:10" ht="90" x14ac:dyDescent="0.25">
      <c r="A14" s="393"/>
      <c r="B14" s="316" t="s">
        <v>20</v>
      </c>
      <c r="C14" s="18">
        <v>0.8</v>
      </c>
      <c r="D14" s="217">
        <v>1</v>
      </c>
      <c r="E14" s="75">
        <f>УпрВесКоэф!E14</f>
        <v>0.2</v>
      </c>
      <c r="F14" s="317">
        <f t="shared" si="0"/>
        <v>0.2</v>
      </c>
      <c r="G14" s="385"/>
      <c r="H14" s="402"/>
      <c r="J14" s="3"/>
    </row>
    <row r="15" spans="1:10" ht="45" x14ac:dyDescent="0.25">
      <c r="A15" s="393"/>
      <c r="B15" s="316" t="s">
        <v>21</v>
      </c>
      <c r="C15" s="20" t="s">
        <v>15</v>
      </c>
      <c r="D15" s="216">
        <v>1</v>
      </c>
      <c r="E15" s="75">
        <f>УпрВесКоэф!E15</f>
        <v>0.05</v>
      </c>
      <c r="F15" s="317">
        <f t="shared" si="0"/>
        <v>0.05</v>
      </c>
      <c r="G15" s="385"/>
      <c r="H15" s="402"/>
      <c r="J15" s="3"/>
    </row>
    <row r="16" spans="1:10" ht="75" x14ac:dyDescent="0.25">
      <c r="A16" s="393"/>
      <c r="B16" s="316" t="s">
        <v>22</v>
      </c>
      <c r="C16" s="20" t="s">
        <v>15</v>
      </c>
      <c r="D16" s="216">
        <v>1</v>
      </c>
      <c r="E16" s="75">
        <f>УпрВесКоэф!E16</f>
        <v>0.05</v>
      </c>
      <c r="F16" s="317">
        <f t="shared" si="0"/>
        <v>0.05</v>
      </c>
      <c r="G16" s="385"/>
      <c r="H16" s="402"/>
      <c r="J16" s="3"/>
    </row>
    <row r="17" spans="1:10" ht="135" x14ac:dyDescent="0.25">
      <c r="A17" s="393"/>
      <c r="B17" s="316" t="s">
        <v>35</v>
      </c>
      <c r="C17" s="18">
        <v>0.5</v>
      </c>
      <c r="D17" s="217">
        <v>0.1</v>
      </c>
      <c r="E17" s="75">
        <f>УпрВесКоэф!E17</f>
        <v>0.2</v>
      </c>
      <c r="F17" s="317">
        <f t="shared" si="0"/>
        <v>2.0000000000000004E-2</v>
      </c>
      <c r="G17" s="385"/>
      <c r="H17" s="402"/>
      <c r="J17" s="3"/>
    </row>
    <row r="18" spans="1:10" ht="90" x14ac:dyDescent="0.25">
      <c r="A18" s="393"/>
      <c r="B18" s="316" t="s">
        <v>23</v>
      </c>
      <c r="C18" s="18">
        <v>0.7</v>
      </c>
      <c r="D18" s="217">
        <v>0.63</v>
      </c>
      <c r="E18" s="75">
        <f>УпрВесКоэф!E18</f>
        <v>0.2</v>
      </c>
      <c r="F18" s="317">
        <f t="shared" si="0"/>
        <v>0.126</v>
      </c>
      <c r="G18" s="385"/>
      <c r="H18" s="402"/>
      <c r="J18" s="3"/>
    </row>
    <row r="19" spans="1:10" ht="60" x14ac:dyDescent="0.25">
      <c r="A19" s="393"/>
      <c r="B19" s="316" t="s">
        <v>24</v>
      </c>
      <c r="C19" s="18">
        <v>1</v>
      </c>
      <c r="D19" s="217">
        <v>0.05</v>
      </c>
      <c r="E19" s="75">
        <f>УпрВесКоэф!E19</f>
        <v>0.15</v>
      </c>
      <c r="F19" s="317">
        <f t="shared" si="0"/>
        <v>7.4999999999999997E-3</v>
      </c>
      <c r="G19" s="385"/>
      <c r="H19" s="402"/>
      <c r="J19" s="3"/>
    </row>
    <row r="20" spans="1:10" ht="60" x14ac:dyDescent="0.25">
      <c r="A20" s="393"/>
      <c r="B20" s="316" t="s">
        <v>25</v>
      </c>
      <c r="C20" s="18">
        <v>0.25</v>
      </c>
      <c r="D20" s="217">
        <v>0</v>
      </c>
      <c r="E20" s="75">
        <f>УпрВесКоэф!E20</f>
        <v>0.2</v>
      </c>
      <c r="F20" s="317">
        <f t="shared" si="0"/>
        <v>0</v>
      </c>
      <c r="G20" s="385"/>
      <c r="H20" s="402"/>
      <c r="J20" s="3"/>
    </row>
    <row r="21" spans="1:10" ht="45" x14ac:dyDescent="0.25">
      <c r="A21" s="393"/>
      <c r="B21" s="316" t="s">
        <v>26</v>
      </c>
      <c r="C21" s="18">
        <v>0.35</v>
      </c>
      <c r="D21" s="217">
        <v>0</v>
      </c>
      <c r="E21" s="75">
        <f>УпрВесКоэф!E21</f>
        <v>0.2</v>
      </c>
      <c r="F21" s="317">
        <f t="shared" si="0"/>
        <v>0</v>
      </c>
      <c r="G21" s="385"/>
      <c r="H21" s="402"/>
      <c r="J21" s="3"/>
    </row>
    <row r="22" spans="1:10" ht="60" x14ac:dyDescent="0.25">
      <c r="A22" s="393"/>
      <c r="B22" s="316" t="s">
        <v>27</v>
      </c>
      <c r="C22" s="20" t="s">
        <v>15</v>
      </c>
      <c r="D22" s="216">
        <v>1</v>
      </c>
      <c r="E22" s="75">
        <f>УпрВесКоэф!E22</f>
        <v>0.05</v>
      </c>
      <c r="F22" s="317">
        <f t="shared" si="0"/>
        <v>0.05</v>
      </c>
      <c r="G22" s="385"/>
      <c r="H22" s="402"/>
      <c r="J22" s="3"/>
    </row>
    <row r="23" spans="1:10" ht="60.75" thickBot="1" x14ac:dyDescent="0.3">
      <c r="A23" s="400"/>
      <c r="B23" s="316" t="s">
        <v>28</v>
      </c>
      <c r="C23" s="20" t="s">
        <v>15</v>
      </c>
      <c r="D23" s="216">
        <v>1</v>
      </c>
      <c r="E23" s="75">
        <f>УпрВесКоэф!E23</f>
        <v>0.05</v>
      </c>
      <c r="F23" s="31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16" t="s">
        <v>29</v>
      </c>
      <c r="C24" s="18">
        <v>0.15</v>
      </c>
      <c r="D24" s="217">
        <v>0</v>
      </c>
      <c r="E24" s="75">
        <f>УпрВесКоэф!E24</f>
        <v>1.83</v>
      </c>
      <c r="F24" s="317">
        <f t="shared" si="0"/>
        <v>0</v>
      </c>
      <c r="G24" s="385" t="s">
        <v>110</v>
      </c>
      <c r="H24" s="402">
        <f>(F24+F25+F26+F27)-УпрВесКоэф!$K$25</f>
        <v>0.755</v>
      </c>
      <c r="J24" s="3"/>
    </row>
    <row r="25" spans="1:10" ht="75" x14ac:dyDescent="0.25">
      <c r="A25" s="405"/>
      <c r="B25" s="316" t="s">
        <v>30</v>
      </c>
      <c r="C25" s="18">
        <v>0.15</v>
      </c>
      <c r="D25" s="217">
        <v>0.17</v>
      </c>
      <c r="E25" s="75">
        <f>УпрВесКоэф!E25</f>
        <v>1.5</v>
      </c>
      <c r="F25" s="317">
        <f t="shared" si="0"/>
        <v>0.255</v>
      </c>
      <c r="G25" s="385"/>
      <c r="H25" s="402"/>
      <c r="J25" s="3"/>
    </row>
    <row r="26" spans="1:10" ht="36" customHeight="1" x14ac:dyDescent="0.25">
      <c r="A26" s="405"/>
      <c r="B26" s="316" t="s">
        <v>40</v>
      </c>
      <c r="C26" s="20" t="s">
        <v>15</v>
      </c>
      <c r="D26" s="216">
        <v>1</v>
      </c>
      <c r="E26" s="75">
        <f>УпрВесКоэф!E26</f>
        <v>0.25</v>
      </c>
      <c r="F26" s="317">
        <f t="shared" si="0"/>
        <v>0.25</v>
      </c>
      <c r="G26" s="385"/>
      <c r="H26" s="402"/>
      <c r="J26" s="3"/>
    </row>
    <row r="27" spans="1:10" ht="45.75" thickBot="1" x14ac:dyDescent="0.3">
      <c r="A27" s="406"/>
      <c r="B27" s="316" t="s">
        <v>41</v>
      </c>
      <c r="C27" s="20" t="s">
        <v>15</v>
      </c>
      <c r="D27" s="216">
        <v>1</v>
      </c>
      <c r="E27" s="75">
        <f>УпрВесКоэф!E27</f>
        <v>0.25</v>
      </c>
      <c r="F27" s="31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16" t="s">
        <v>6</v>
      </c>
      <c r="C28" s="18">
        <v>0.7</v>
      </c>
      <c r="D28" s="49">
        <v>0.8</v>
      </c>
      <c r="E28" s="75">
        <f>УпрВесКоэф!E28</f>
        <v>1.4279999999999999</v>
      </c>
      <c r="F28" s="317">
        <f t="shared" si="0"/>
        <v>1.1424000000000001</v>
      </c>
      <c r="G28" s="314" t="s">
        <v>2</v>
      </c>
      <c r="H28" s="317">
        <f>F28-УпрВесКоэф!$K$28</f>
        <v>1.1424000000000001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3.8274999999999997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9" zoomScale="80" zoomScaleNormal="80" workbookViewId="0">
      <selection activeCell="D28" sqref="D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5" t="s">
        <v>42</v>
      </c>
      <c r="D3" s="315" t="s">
        <v>109</v>
      </c>
      <c r="E3" s="315" t="s">
        <v>9</v>
      </c>
      <c r="F3" s="315" t="s">
        <v>8</v>
      </c>
      <c r="G3" s="315" t="s">
        <v>10</v>
      </c>
      <c r="H3" s="315" t="s">
        <v>13</v>
      </c>
      <c r="J3" s="3"/>
    </row>
    <row r="4" spans="1:10" ht="30" x14ac:dyDescent="0.25">
      <c r="A4" s="392" t="s">
        <v>3</v>
      </c>
      <c r="B4" s="316" t="s">
        <v>36</v>
      </c>
      <c r="C4" s="6">
        <v>0.7</v>
      </c>
      <c r="D4" s="217">
        <v>0</v>
      </c>
      <c r="E4" s="75">
        <f>УпрВесКоэф!E4</f>
        <v>1.429</v>
      </c>
      <c r="F4" s="317">
        <f>D4*E4</f>
        <v>0</v>
      </c>
      <c r="G4" s="385" t="s">
        <v>111</v>
      </c>
      <c r="H4" s="317">
        <f>F4-УпрВесКоэф!$K$4</f>
        <v>0</v>
      </c>
      <c r="J4" s="3"/>
    </row>
    <row r="5" spans="1:10" ht="30" x14ac:dyDescent="0.25">
      <c r="A5" s="393"/>
      <c r="B5" s="316" t="s">
        <v>11</v>
      </c>
      <c r="C5" s="6">
        <v>0.7</v>
      </c>
      <c r="D5" s="217">
        <v>0.67</v>
      </c>
      <c r="E5" s="75">
        <f>УпрВесКоэф!E5</f>
        <v>1</v>
      </c>
      <c r="F5" s="317">
        <f t="shared" ref="F5:F28" si="0">D5*E5</f>
        <v>0.67</v>
      </c>
      <c r="G5" s="385"/>
      <c r="H5" s="402">
        <f>(F5+F6+F7)-УпрВесКоэф!$K$6</f>
        <v>0.93800000000000006</v>
      </c>
      <c r="J5" s="3"/>
    </row>
    <row r="6" spans="1:10" ht="35.25" customHeight="1" x14ac:dyDescent="0.25">
      <c r="A6" s="393"/>
      <c r="B6" s="316" t="s">
        <v>12</v>
      </c>
      <c r="C6" s="6">
        <v>0.3</v>
      </c>
      <c r="D6" s="217">
        <v>0.23</v>
      </c>
      <c r="E6" s="75">
        <f>УпрВесКоэф!E6</f>
        <v>0.8</v>
      </c>
      <c r="F6" s="317">
        <f t="shared" si="0"/>
        <v>0.18400000000000002</v>
      </c>
      <c r="G6" s="385"/>
      <c r="H6" s="402"/>
      <c r="J6" s="3"/>
    </row>
    <row r="7" spans="1:10" ht="30.75" thickBot="1" x14ac:dyDescent="0.3">
      <c r="A7" s="394"/>
      <c r="B7" s="316" t="s">
        <v>16</v>
      </c>
      <c r="C7" s="6">
        <v>0.1</v>
      </c>
      <c r="D7" s="217">
        <v>0.14000000000000001</v>
      </c>
      <c r="E7" s="75">
        <f>УпрВесКоэф!E7</f>
        <v>0.6</v>
      </c>
      <c r="F7" s="317">
        <f t="shared" si="0"/>
        <v>8.4000000000000005E-2</v>
      </c>
      <c r="G7" s="385"/>
      <c r="H7" s="402"/>
      <c r="J7" s="3"/>
    </row>
    <row r="8" spans="1:10" ht="124.5" customHeight="1" thickBot="1" x14ac:dyDescent="0.3">
      <c r="A8" s="249" t="s">
        <v>7</v>
      </c>
      <c r="B8" s="316" t="s">
        <v>34</v>
      </c>
      <c r="C8" s="18">
        <v>0.9</v>
      </c>
      <c r="D8" s="49">
        <v>0.3</v>
      </c>
      <c r="E8" s="75">
        <f>УпрВесКоэф!E8</f>
        <v>1.111</v>
      </c>
      <c r="F8" s="317">
        <f t="shared" si="0"/>
        <v>0.33329999999999999</v>
      </c>
      <c r="G8" s="314" t="s">
        <v>110</v>
      </c>
      <c r="H8" s="317">
        <f>F8-УпрВесКоэф!$K$8</f>
        <v>0.33329999999999999</v>
      </c>
      <c r="J8" s="3"/>
    </row>
    <row r="9" spans="1:10" ht="75" x14ac:dyDescent="0.25">
      <c r="A9" s="399" t="s">
        <v>37</v>
      </c>
      <c r="B9" s="316" t="s">
        <v>38</v>
      </c>
      <c r="C9" s="18">
        <v>0.9</v>
      </c>
      <c r="D9" s="49">
        <v>0.3</v>
      </c>
      <c r="E9" s="75">
        <f>УпрВесКоэф!E9</f>
        <v>0.311</v>
      </c>
      <c r="F9" s="317">
        <f t="shared" si="0"/>
        <v>9.3299999999999994E-2</v>
      </c>
      <c r="G9" s="385" t="s">
        <v>110</v>
      </c>
      <c r="H9" s="402">
        <f>(F9+F10+F11+F12)-УпрВесКоэф!$K$10</f>
        <v>0.36329999999999996</v>
      </c>
      <c r="J9" s="3"/>
    </row>
    <row r="10" spans="1:10" ht="93.75" customHeight="1" x14ac:dyDescent="0.25">
      <c r="A10" s="393"/>
      <c r="B10" s="316" t="s">
        <v>17</v>
      </c>
      <c r="C10" s="18">
        <v>0.8</v>
      </c>
      <c r="D10" s="49">
        <v>0.3</v>
      </c>
      <c r="E10" s="75">
        <f>УпрВесКоэф!E10</f>
        <v>0.3</v>
      </c>
      <c r="F10" s="317">
        <f t="shared" si="0"/>
        <v>0.09</v>
      </c>
      <c r="G10" s="385"/>
      <c r="H10" s="402"/>
      <c r="J10" s="3"/>
    </row>
    <row r="11" spans="1:10" ht="90" x14ac:dyDescent="0.25">
      <c r="A11" s="393"/>
      <c r="B11" s="316" t="s">
        <v>18</v>
      </c>
      <c r="C11" s="18">
        <v>0.8</v>
      </c>
      <c r="D11" s="49">
        <v>0.3</v>
      </c>
      <c r="E11" s="75">
        <f>УпрВесКоэф!E11</f>
        <v>0.3</v>
      </c>
      <c r="F11" s="317">
        <f t="shared" si="0"/>
        <v>0.09</v>
      </c>
      <c r="G11" s="385"/>
      <c r="H11" s="402"/>
      <c r="J11" s="3"/>
    </row>
    <row r="12" spans="1:10" ht="60.75" thickBot="1" x14ac:dyDescent="0.3">
      <c r="A12" s="394"/>
      <c r="B12" s="316" t="s">
        <v>39</v>
      </c>
      <c r="C12" s="18">
        <v>0.8</v>
      </c>
      <c r="D12" s="49">
        <v>0.3</v>
      </c>
      <c r="E12" s="75">
        <f>УпрВесКоэф!E12</f>
        <v>0.3</v>
      </c>
      <c r="F12" s="317">
        <f t="shared" si="0"/>
        <v>0.09</v>
      </c>
      <c r="G12" s="385"/>
      <c r="H12" s="402"/>
      <c r="J12" s="3"/>
    </row>
    <row r="13" spans="1:10" ht="90" x14ac:dyDescent="0.25">
      <c r="A13" s="392" t="s">
        <v>4</v>
      </c>
      <c r="B13" s="316" t="s">
        <v>19</v>
      </c>
      <c r="C13" s="18">
        <v>0.5</v>
      </c>
      <c r="D13" s="217">
        <v>0.5</v>
      </c>
      <c r="E13" s="75">
        <f>УпрВесКоэф!E13</f>
        <v>0.26</v>
      </c>
      <c r="F13" s="317">
        <f t="shared" si="0"/>
        <v>0.13</v>
      </c>
      <c r="G13" s="385" t="s">
        <v>110</v>
      </c>
      <c r="H13" s="402">
        <f>(F13+F14+F15+F16+F17+F18+F19+F20+F21+F22+F23)-УпрВесКоэф!$K$17</f>
        <v>0.85900000000000021</v>
      </c>
      <c r="J13" s="3"/>
    </row>
    <row r="14" spans="1:10" ht="90" x14ac:dyDescent="0.25">
      <c r="A14" s="393"/>
      <c r="B14" s="316" t="s">
        <v>20</v>
      </c>
      <c r="C14" s="18">
        <v>0.8</v>
      </c>
      <c r="D14" s="217">
        <v>0.9</v>
      </c>
      <c r="E14" s="75">
        <f>УпрВесКоэф!E14</f>
        <v>0.2</v>
      </c>
      <c r="F14" s="317">
        <f t="shared" si="0"/>
        <v>0.18000000000000002</v>
      </c>
      <c r="G14" s="385"/>
      <c r="H14" s="402"/>
      <c r="J14" s="3"/>
    </row>
    <row r="15" spans="1:10" ht="45" x14ac:dyDescent="0.25">
      <c r="A15" s="393"/>
      <c r="B15" s="316" t="s">
        <v>21</v>
      </c>
      <c r="C15" s="20" t="s">
        <v>15</v>
      </c>
      <c r="D15" s="216">
        <v>1</v>
      </c>
      <c r="E15" s="75">
        <f>УпрВесКоэф!E15</f>
        <v>0.05</v>
      </c>
      <c r="F15" s="317">
        <f t="shared" si="0"/>
        <v>0.05</v>
      </c>
      <c r="G15" s="385"/>
      <c r="H15" s="402"/>
      <c r="J15" s="3"/>
    </row>
    <row r="16" spans="1:10" ht="75" x14ac:dyDescent="0.25">
      <c r="A16" s="393"/>
      <c r="B16" s="316" t="s">
        <v>22</v>
      </c>
      <c r="C16" s="20" t="s">
        <v>15</v>
      </c>
      <c r="D16" s="216">
        <v>1</v>
      </c>
      <c r="E16" s="75">
        <f>УпрВесКоэф!E16</f>
        <v>0.05</v>
      </c>
      <c r="F16" s="317">
        <f t="shared" si="0"/>
        <v>0.05</v>
      </c>
      <c r="G16" s="385"/>
      <c r="H16" s="402"/>
      <c r="J16" s="3"/>
    </row>
    <row r="17" spans="1:10" ht="135" x14ac:dyDescent="0.25">
      <c r="A17" s="393"/>
      <c r="B17" s="316" t="s">
        <v>35</v>
      </c>
      <c r="C17" s="18">
        <v>0.5</v>
      </c>
      <c r="D17" s="217">
        <v>0.5</v>
      </c>
      <c r="E17" s="75">
        <f>УпрВесКоэф!E17</f>
        <v>0.2</v>
      </c>
      <c r="F17" s="317">
        <f t="shared" si="0"/>
        <v>0.1</v>
      </c>
      <c r="G17" s="385"/>
      <c r="H17" s="402"/>
      <c r="J17" s="3"/>
    </row>
    <row r="18" spans="1:10" ht="90" x14ac:dyDescent="0.25">
      <c r="A18" s="393"/>
      <c r="B18" s="316" t="s">
        <v>23</v>
      </c>
      <c r="C18" s="18">
        <v>0.7</v>
      </c>
      <c r="D18" s="217">
        <v>0.86</v>
      </c>
      <c r="E18" s="75">
        <f>УпрВесКоэф!E18</f>
        <v>0.2</v>
      </c>
      <c r="F18" s="317">
        <f t="shared" si="0"/>
        <v>0.17200000000000001</v>
      </c>
      <c r="G18" s="385"/>
      <c r="H18" s="402"/>
      <c r="J18" s="3"/>
    </row>
    <row r="19" spans="1:10" ht="60" x14ac:dyDescent="0.25">
      <c r="A19" s="393"/>
      <c r="B19" s="316" t="s">
        <v>24</v>
      </c>
      <c r="C19" s="18">
        <v>1</v>
      </c>
      <c r="D19" s="217">
        <v>0.14000000000000001</v>
      </c>
      <c r="E19" s="75">
        <f>УпрВесКоэф!E19</f>
        <v>0.15</v>
      </c>
      <c r="F19" s="317">
        <f t="shared" si="0"/>
        <v>2.1000000000000001E-2</v>
      </c>
      <c r="G19" s="385"/>
      <c r="H19" s="402"/>
      <c r="J19" s="3"/>
    </row>
    <row r="20" spans="1:10" ht="60" x14ac:dyDescent="0.25">
      <c r="A20" s="393"/>
      <c r="B20" s="316" t="s">
        <v>25</v>
      </c>
      <c r="C20" s="18">
        <v>0.25</v>
      </c>
      <c r="D20" s="217">
        <v>0.28000000000000003</v>
      </c>
      <c r="E20" s="75">
        <f>УпрВесКоэф!E20</f>
        <v>0.2</v>
      </c>
      <c r="F20" s="317">
        <f t="shared" si="0"/>
        <v>5.6000000000000008E-2</v>
      </c>
      <c r="G20" s="385"/>
      <c r="H20" s="402"/>
      <c r="J20" s="3"/>
    </row>
    <row r="21" spans="1:10" ht="45" x14ac:dyDescent="0.25">
      <c r="A21" s="393"/>
      <c r="B21" s="316" t="s">
        <v>26</v>
      </c>
      <c r="C21" s="18">
        <v>0.35</v>
      </c>
      <c r="D21" s="217">
        <v>0</v>
      </c>
      <c r="E21" s="75">
        <f>УпрВесКоэф!E21</f>
        <v>0.2</v>
      </c>
      <c r="F21" s="317">
        <f t="shared" si="0"/>
        <v>0</v>
      </c>
      <c r="G21" s="385"/>
      <c r="H21" s="402"/>
      <c r="J21" s="3"/>
    </row>
    <row r="22" spans="1:10" ht="60" x14ac:dyDescent="0.25">
      <c r="A22" s="393"/>
      <c r="B22" s="316" t="s">
        <v>27</v>
      </c>
      <c r="C22" s="20" t="s">
        <v>15</v>
      </c>
      <c r="D22" s="216">
        <v>1</v>
      </c>
      <c r="E22" s="75">
        <f>УпрВесКоэф!E22</f>
        <v>0.05</v>
      </c>
      <c r="F22" s="317">
        <f t="shared" si="0"/>
        <v>0.05</v>
      </c>
      <c r="G22" s="385"/>
      <c r="H22" s="402"/>
      <c r="J22" s="3"/>
    </row>
    <row r="23" spans="1:10" ht="60.75" thickBot="1" x14ac:dyDescent="0.3">
      <c r="A23" s="400"/>
      <c r="B23" s="316" t="s">
        <v>28</v>
      </c>
      <c r="C23" s="20" t="s">
        <v>15</v>
      </c>
      <c r="D23" s="216">
        <v>1</v>
      </c>
      <c r="E23" s="75">
        <f>УпрВесКоэф!E23</f>
        <v>0.05</v>
      </c>
      <c r="F23" s="31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16" t="s">
        <v>29</v>
      </c>
      <c r="C24" s="18">
        <v>0.15</v>
      </c>
      <c r="D24" s="217">
        <v>0</v>
      </c>
      <c r="E24" s="75">
        <f>УпрВесКоэф!E24</f>
        <v>1.83</v>
      </c>
      <c r="F24" s="317">
        <f t="shared" si="0"/>
        <v>0</v>
      </c>
      <c r="G24" s="385" t="s">
        <v>110</v>
      </c>
      <c r="H24" s="402">
        <f>(F24+F25+F26+F27)-УпрВесКоэф!$K$25</f>
        <v>0.755</v>
      </c>
      <c r="J24" s="3"/>
    </row>
    <row r="25" spans="1:10" ht="75" x14ac:dyDescent="0.25">
      <c r="A25" s="405"/>
      <c r="B25" s="316" t="s">
        <v>30</v>
      </c>
      <c r="C25" s="18">
        <v>0.15</v>
      </c>
      <c r="D25" s="217">
        <v>0.17</v>
      </c>
      <c r="E25" s="75">
        <f>УпрВесКоэф!E25</f>
        <v>1.5</v>
      </c>
      <c r="F25" s="317">
        <f t="shared" si="0"/>
        <v>0.255</v>
      </c>
      <c r="G25" s="385"/>
      <c r="H25" s="402"/>
      <c r="J25" s="3"/>
    </row>
    <row r="26" spans="1:10" ht="36" customHeight="1" x14ac:dyDescent="0.25">
      <c r="A26" s="405"/>
      <c r="B26" s="316" t="s">
        <v>40</v>
      </c>
      <c r="C26" s="20" t="s">
        <v>15</v>
      </c>
      <c r="D26" s="216">
        <v>1</v>
      </c>
      <c r="E26" s="75">
        <f>УпрВесКоэф!E26</f>
        <v>0.25</v>
      </c>
      <c r="F26" s="317">
        <f t="shared" si="0"/>
        <v>0.25</v>
      </c>
      <c r="G26" s="385"/>
      <c r="H26" s="402"/>
      <c r="J26" s="3"/>
    </row>
    <row r="27" spans="1:10" ht="45.75" thickBot="1" x14ac:dyDescent="0.3">
      <c r="A27" s="406"/>
      <c r="B27" s="316" t="s">
        <v>41</v>
      </c>
      <c r="C27" s="20" t="s">
        <v>15</v>
      </c>
      <c r="D27" s="216">
        <v>1</v>
      </c>
      <c r="E27" s="75">
        <f>УпрВесКоэф!E27</f>
        <v>0.25</v>
      </c>
      <c r="F27" s="31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16" t="s">
        <v>6</v>
      </c>
      <c r="C28" s="18">
        <v>0.7</v>
      </c>
      <c r="D28" s="49">
        <v>0.9</v>
      </c>
      <c r="E28" s="75">
        <f>УпрВесКоэф!E28</f>
        <v>1.4279999999999999</v>
      </c>
      <c r="F28" s="317">
        <f t="shared" si="0"/>
        <v>1.2851999999999999</v>
      </c>
      <c r="G28" s="314" t="s">
        <v>2</v>
      </c>
      <c r="H28" s="317">
        <f>F28-УпрВесКоэф!$K$28</f>
        <v>1.2851999999999999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4.5338000000000003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9" zoomScale="80" zoomScaleNormal="8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5" t="s">
        <v>42</v>
      </c>
      <c r="D3" s="315" t="s">
        <v>109</v>
      </c>
      <c r="E3" s="315" t="s">
        <v>9</v>
      </c>
      <c r="F3" s="315" t="s">
        <v>8</v>
      </c>
      <c r="G3" s="315" t="s">
        <v>10</v>
      </c>
      <c r="H3" s="315" t="s">
        <v>13</v>
      </c>
      <c r="J3" s="3"/>
    </row>
    <row r="4" spans="1:10" ht="30" x14ac:dyDescent="0.25">
      <c r="A4" s="392" t="s">
        <v>3</v>
      </c>
      <c r="B4" s="316" t="s">
        <v>36</v>
      </c>
      <c r="C4" s="6">
        <v>0.7</v>
      </c>
      <c r="D4" s="217">
        <v>0</v>
      </c>
      <c r="E4" s="75">
        <f>УпрВесКоэф!E4</f>
        <v>1.429</v>
      </c>
      <c r="F4" s="317">
        <f>D4*E4</f>
        <v>0</v>
      </c>
      <c r="G4" s="385" t="s">
        <v>118</v>
      </c>
      <c r="H4" s="317">
        <f>F4-УпрВесКоэф!$K$4</f>
        <v>0</v>
      </c>
      <c r="J4" s="3"/>
    </row>
    <row r="5" spans="1:10" ht="30" x14ac:dyDescent="0.25">
      <c r="A5" s="393"/>
      <c r="B5" s="316" t="s">
        <v>11</v>
      </c>
      <c r="C5" s="6">
        <v>0.7</v>
      </c>
      <c r="D5" s="217">
        <v>0.99</v>
      </c>
      <c r="E5" s="75">
        <f>УпрВесКоэф!E5</f>
        <v>1</v>
      </c>
      <c r="F5" s="317">
        <f t="shared" ref="F5:F28" si="0">D5*E5</f>
        <v>0.99</v>
      </c>
      <c r="G5" s="385"/>
      <c r="H5" s="402">
        <f>(F5+F6+F7)-УпрВесКоэф!$K$6</f>
        <v>1.4059999999999999</v>
      </c>
      <c r="J5" s="3"/>
    </row>
    <row r="6" spans="1:10" ht="35.25" customHeight="1" x14ac:dyDescent="0.25">
      <c r="A6" s="393"/>
      <c r="B6" s="316" t="s">
        <v>12</v>
      </c>
      <c r="C6" s="6">
        <v>0.3</v>
      </c>
      <c r="D6" s="217">
        <v>0.34</v>
      </c>
      <c r="E6" s="75">
        <f>УпрВесКоэф!E6</f>
        <v>0.8</v>
      </c>
      <c r="F6" s="317">
        <f t="shared" si="0"/>
        <v>0.27200000000000002</v>
      </c>
      <c r="G6" s="385"/>
      <c r="H6" s="402"/>
      <c r="J6" s="3"/>
    </row>
    <row r="7" spans="1:10" ht="30.75" thickBot="1" x14ac:dyDescent="0.3">
      <c r="A7" s="394"/>
      <c r="B7" s="316" t="s">
        <v>16</v>
      </c>
      <c r="C7" s="6">
        <v>0.1</v>
      </c>
      <c r="D7" s="217">
        <v>0.24</v>
      </c>
      <c r="E7" s="75">
        <f>УпрВесКоэф!E7</f>
        <v>0.6</v>
      </c>
      <c r="F7" s="317">
        <f t="shared" si="0"/>
        <v>0.14399999999999999</v>
      </c>
      <c r="G7" s="385"/>
      <c r="H7" s="402"/>
      <c r="J7" s="3"/>
    </row>
    <row r="8" spans="1:10" ht="124.5" customHeight="1" thickBot="1" x14ac:dyDescent="0.3">
      <c r="A8" s="249" t="s">
        <v>7</v>
      </c>
      <c r="B8" s="316" t="s">
        <v>34</v>
      </c>
      <c r="C8" s="18">
        <v>0.9</v>
      </c>
      <c r="D8" s="49">
        <v>1</v>
      </c>
      <c r="E8" s="75">
        <f>УпрВесКоэф!E8</f>
        <v>1.111</v>
      </c>
      <c r="F8" s="317">
        <f t="shared" si="0"/>
        <v>1.111</v>
      </c>
      <c r="G8" s="314" t="s">
        <v>110</v>
      </c>
      <c r="H8" s="317">
        <f>F8-УпрВесКоэф!$K$8</f>
        <v>1.111</v>
      </c>
      <c r="J8" s="3"/>
    </row>
    <row r="9" spans="1:10" ht="75" x14ac:dyDescent="0.25">
      <c r="A9" s="399" t="s">
        <v>37</v>
      </c>
      <c r="B9" s="316" t="s">
        <v>38</v>
      </c>
      <c r="C9" s="18">
        <v>0.9</v>
      </c>
      <c r="D9" s="49">
        <v>1</v>
      </c>
      <c r="E9" s="75">
        <f>УпрВесКоэф!E9</f>
        <v>0.311</v>
      </c>
      <c r="F9" s="317">
        <f t="shared" si="0"/>
        <v>0.311</v>
      </c>
      <c r="G9" s="385" t="s">
        <v>110</v>
      </c>
      <c r="H9" s="402">
        <f>(F9+F10+F11+F12)-УпрВесКоэф!$K$10</f>
        <v>1.2110000000000001</v>
      </c>
      <c r="J9" s="3"/>
    </row>
    <row r="10" spans="1:10" ht="93.75" customHeight="1" x14ac:dyDescent="0.25">
      <c r="A10" s="393"/>
      <c r="B10" s="316" t="s">
        <v>17</v>
      </c>
      <c r="C10" s="18">
        <v>0.8</v>
      </c>
      <c r="D10" s="49">
        <v>1</v>
      </c>
      <c r="E10" s="75">
        <f>УпрВесКоэф!E10</f>
        <v>0.3</v>
      </c>
      <c r="F10" s="317">
        <f t="shared" si="0"/>
        <v>0.3</v>
      </c>
      <c r="G10" s="385"/>
      <c r="H10" s="402"/>
      <c r="J10" s="3"/>
    </row>
    <row r="11" spans="1:10" ht="90" x14ac:dyDescent="0.25">
      <c r="A11" s="393"/>
      <c r="B11" s="316" t="s">
        <v>18</v>
      </c>
      <c r="C11" s="18">
        <v>0.8</v>
      </c>
      <c r="D11" s="49">
        <v>1</v>
      </c>
      <c r="E11" s="75">
        <f>УпрВесКоэф!E11</f>
        <v>0.3</v>
      </c>
      <c r="F11" s="317">
        <f t="shared" si="0"/>
        <v>0.3</v>
      </c>
      <c r="G11" s="385"/>
      <c r="H11" s="402"/>
      <c r="J11" s="3"/>
    </row>
    <row r="12" spans="1:10" ht="60.75" thickBot="1" x14ac:dyDescent="0.3">
      <c r="A12" s="394"/>
      <c r="B12" s="316" t="s">
        <v>39</v>
      </c>
      <c r="C12" s="18">
        <v>0.8</v>
      </c>
      <c r="D12" s="49">
        <v>1</v>
      </c>
      <c r="E12" s="75">
        <f>УпрВесКоэф!E12</f>
        <v>0.3</v>
      </c>
      <c r="F12" s="317">
        <f t="shared" si="0"/>
        <v>0.3</v>
      </c>
      <c r="G12" s="385"/>
      <c r="H12" s="402"/>
      <c r="J12" s="3"/>
    </row>
    <row r="13" spans="1:10" ht="90" x14ac:dyDescent="0.25">
      <c r="A13" s="392" t="s">
        <v>4</v>
      </c>
      <c r="B13" s="316" t="s">
        <v>19</v>
      </c>
      <c r="C13" s="18">
        <v>0.5</v>
      </c>
      <c r="D13" s="217">
        <v>0.9</v>
      </c>
      <c r="E13" s="75">
        <f>УпрВесКоэф!E13</f>
        <v>0.26</v>
      </c>
      <c r="F13" s="317">
        <f t="shared" si="0"/>
        <v>0.23400000000000001</v>
      </c>
      <c r="G13" s="385" t="s">
        <v>2</v>
      </c>
      <c r="H13" s="402">
        <f>(F13+F14+F15+F16+F17+F18+F19+F20+F21+F22+F23)-УпрВесКоэф!$K$17</f>
        <v>0.9285000000000001</v>
      </c>
      <c r="J13" s="3"/>
    </row>
    <row r="14" spans="1:10" ht="90" x14ac:dyDescent="0.25">
      <c r="A14" s="393"/>
      <c r="B14" s="316" t="s">
        <v>20</v>
      </c>
      <c r="C14" s="18">
        <v>0.8</v>
      </c>
      <c r="D14" s="217">
        <v>1</v>
      </c>
      <c r="E14" s="75">
        <f>УпрВесКоэф!E14</f>
        <v>0.2</v>
      </c>
      <c r="F14" s="317">
        <f t="shared" si="0"/>
        <v>0.2</v>
      </c>
      <c r="G14" s="385"/>
      <c r="H14" s="402"/>
      <c r="J14" s="3"/>
    </row>
    <row r="15" spans="1:10" ht="45" x14ac:dyDescent="0.25">
      <c r="A15" s="393"/>
      <c r="B15" s="316" t="s">
        <v>21</v>
      </c>
      <c r="C15" s="20" t="s">
        <v>15</v>
      </c>
      <c r="D15" s="216">
        <v>1</v>
      </c>
      <c r="E15" s="75">
        <f>УпрВесКоэф!E15</f>
        <v>0.05</v>
      </c>
      <c r="F15" s="317">
        <f t="shared" si="0"/>
        <v>0.05</v>
      </c>
      <c r="G15" s="385"/>
      <c r="H15" s="402"/>
      <c r="J15" s="3"/>
    </row>
    <row r="16" spans="1:10" ht="75" x14ac:dyDescent="0.25">
      <c r="A16" s="393"/>
      <c r="B16" s="316" t="s">
        <v>22</v>
      </c>
      <c r="C16" s="20" t="s">
        <v>15</v>
      </c>
      <c r="D16" s="216">
        <v>1</v>
      </c>
      <c r="E16" s="75">
        <f>УпрВесКоэф!E16</f>
        <v>0.05</v>
      </c>
      <c r="F16" s="317">
        <f t="shared" si="0"/>
        <v>0.05</v>
      </c>
      <c r="G16" s="385"/>
      <c r="H16" s="402"/>
      <c r="J16" s="3"/>
    </row>
    <row r="17" spans="1:10" ht="135" x14ac:dyDescent="0.25">
      <c r="A17" s="393"/>
      <c r="B17" s="316" t="s">
        <v>35</v>
      </c>
      <c r="C17" s="18">
        <v>0.5</v>
      </c>
      <c r="D17" s="217">
        <v>0.5</v>
      </c>
      <c r="E17" s="75">
        <f>УпрВесКоэф!E17</f>
        <v>0.2</v>
      </c>
      <c r="F17" s="317">
        <f t="shared" si="0"/>
        <v>0.1</v>
      </c>
      <c r="G17" s="385"/>
      <c r="H17" s="402"/>
      <c r="J17" s="3"/>
    </row>
    <row r="18" spans="1:10" ht="90" x14ac:dyDescent="0.25">
      <c r="A18" s="393"/>
      <c r="B18" s="316" t="s">
        <v>23</v>
      </c>
      <c r="C18" s="18">
        <v>0.7</v>
      </c>
      <c r="D18" s="217">
        <v>0.56000000000000005</v>
      </c>
      <c r="E18" s="75">
        <f>УпрВесКоэф!E18</f>
        <v>0.2</v>
      </c>
      <c r="F18" s="317">
        <f t="shared" si="0"/>
        <v>0.11200000000000002</v>
      </c>
      <c r="G18" s="385"/>
      <c r="H18" s="402"/>
      <c r="J18" s="3"/>
    </row>
    <row r="19" spans="1:10" ht="60" x14ac:dyDescent="0.25">
      <c r="A19" s="393"/>
      <c r="B19" s="316" t="s">
        <v>24</v>
      </c>
      <c r="C19" s="18">
        <v>1</v>
      </c>
      <c r="D19" s="217">
        <v>0.11</v>
      </c>
      <c r="E19" s="75">
        <f>УпрВесКоэф!E19</f>
        <v>0.15</v>
      </c>
      <c r="F19" s="317">
        <f t="shared" si="0"/>
        <v>1.6500000000000001E-2</v>
      </c>
      <c r="G19" s="385"/>
      <c r="H19" s="402"/>
      <c r="J19" s="3"/>
    </row>
    <row r="20" spans="1:10" ht="60" x14ac:dyDescent="0.25">
      <c r="A20" s="393"/>
      <c r="B20" s="316" t="s">
        <v>25</v>
      </c>
      <c r="C20" s="18">
        <v>0.25</v>
      </c>
      <c r="D20" s="217">
        <v>0.33</v>
      </c>
      <c r="E20" s="75">
        <f>УпрВесКоэф!E20</f>
        <v>0.2</v>
      </c>
      <c r="F20" s="317">
        <f t="shared" si="0"/>
        <v>6.6000000000000003E-2</v>
      </c>
      <c r="G20" s="385"/>
      <c r="H20" s="402"/>
      <c r="J20" s="3"/>
    </row>
    <row r="21" spans="1:10" ht="45" x14ac:dyDescent="0.25">
      <c r="A21" s="393"/>
      <c r="B21" s="316" t="s">
        <v>26</v>
      </c>
      <c r="C21" s="18">
        <v>0.35</v>
      </c>
      <c r="D21" s="217">
        <v>0</v>
      </c>
      <c r="E21" s="75">
        <f>УпрВесКоэф!E21</f>
        <v>0.2</v>
      </c>
      <c r="F21" s="317">
        <f t="shared" si="0"/>
        <v>0</v>
      </c>
      <c r="G21" s="385"/>
      <c r="H21" s="402"/>
      <c r="J21" s="3"/>
    </row>
    <row r="22" spans="1:10" ht="60" x14ac:dyDescent="0.25">
      <c r="A22" s="393"/>
      <c r="B22" s="316" t="s">
        <v>27</v>
      </c>
      <c r="C22" s="20" t="s">
        <v>15</v>
      </c>
      <c r="D22" s="216">
        <v>1</v>
      </c>
      <c r="E22" s="75">
        <f>УпрВесКоэф!E22</f>
        <v>0.05</v>
      </c>
      <c r="F22" s="317">
        <f t="shared" si="0"/>
        <v>0.05</v>
      </c>
      <c r="G22" s="385"/>
      <c r="H22" s="402"/>
      <c r="J22" s="3"/>
    </row>
    <row r="23" spans="1:10" ht="60.75" thickBot="1" x14ac:dyDescent="0.3">
      <c r="A23" s="400"/>
      <c r="B23" s="316" t="s">
        <v>28</v>
      </c>
      <c r="C23" s="20" t="s">
        <v>15</v>
      </c>
      <c r="D23" s="216">
        <v>1</v>
      </c>
      <c r="E23" s="75">
        <f>УпрВесКоэф!E23</f>
        <v>0.05</v>
      </c>
      <c r="F23" s="31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16" t="s">
        <v>29</v>
      </c>
      <c r="C24" s="18">
        <v>0.15</v>
      </c>
      <c r="D24" s="217">
        <v>0</v>
      </c>
      <c r="E24" s="75">
        <f>УпрВесКоэф!E24</f>
        <v>1.83</v>
      </c>
      <c r="F24" s="317">
        <f t="shared" si="0"/>
        <v>0</v>
      </c>
      <c r="G24" s="385" t="s">
        <v>2</v>
      </c>
      <c r="H24" s="402">
        <f>(F24+F25+F26+F27)-УпрВесКоэф!$K$25</f>
        <v>0.77</v>
      </c>
      <c r="J24" s="3"/>
    </row>
    <row r="25" spans="1:10" ht="75" x14ac:dyDescent="0.25">
      <c r="A25" s="405"/>
      <c r="B25" s="316" t="s">
        <v>30</v>
      </c>
      <c r="C25" s="18">
        <v>0.15</v>
      </c>
      <c r="D25" s="217">
        <v>0.18</v>
      </c>
      <c r="E25" s="75">
        <f>УпрВесКоэф!E25</f>
        <v>1.5</v>
      </c>
      <c r="F25" s="317">
        <f t="shared" si="0"/>
        <v>0.27</v>
      </c>
      <c r="G25" s="385"/>
      <c r="H25" s="402"/>
      <c r="J25" s="3"/>
    </row>
    <row r="26" spans="1:10" ht="36" customHeight="1" x14ac:dyDescent="0.25">
      <c r="A26" s="405"/>
      <c r="B26" s="316" t="s">
        <v>40</v>
      </c>
      <c r="C26" s="20" t="s">
        <v>15</v>
      </c>
      <c r="D26" s="216">
        <v>1</v>
      </c>
      <c r="E26" s="75">
        <f>УпрВесКоэф!E26</f>
        <v>0.25</v>
      </c>
      <c r="F26" s="317">
        <f t="shared" si="0"/>
        <v>0.25</v>
      </c>
      <c r="G26" s="385"/>
      <c r="H26" s="402"/>
      <c r="J26" s="3"/>
    </row>
    <row r="27" spans="1:10" ht="45.75" thickBot="1" x14ac:dyDescent="0.3">
      <c r="A27" s="406"/>
      <c r="B27" s="316" t="s">
        <v>41</v>
      </c>
      <c r="C27" s="20" t="s">
        <v>15</v>
      </c>
      <c r="D27" s="216">
        <v>1</v>
      </c>
      <c r="E27" s="75">
        <f>УпрВесКоэф!E27</f>
        <v>0.25</v>
      </c>
      <c r="F27" s="31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16" t="s">
        <v>6</v>
      </c>
      <c r="C28" s="18">
        <v>0.7</v>
      </c>
      <c r="D28" s="49">
        <v>0.9</v>
      </c>
      <c r="E28" s="75">
        <f>УпрВесКоэф!E28</f>
        <v>1.4279999999999999</v>
      </c>
      <c r="F28" s="317">
        <f t="shared" si="0"/>
        <v>1.2851999999999999</v>
      </c>
      <c r="G28" s="314" t="s">
        <v>2</v>
      </c>
      <c r="H28" s="317">
        <f>F28-УпрВесКоэф!$K$28</f>
        <v>1.2851999999999999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6.7116999999999987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="80" zoomScaleNormal="80" workbookViewId="0">
      <selection activeCell="H29" sqref="H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5" t="s">
        <v>42</v>
      </c>
      <c r="D3" s="315" t="s">
        <v>109</v>
      </c>
      <c r="E3" s="315" t="s">
        <v>9</v>
      </c>
      <c r="F3" s="315" t="s">
        <v>8</v>
      </c>
      <c r="G3" s="315" t="s">
        <v>10</v>
      </c>
      <c r="H3" s="315" t="s">
        <v>13</v>
      </c>
      <c r="J3" s="3"/>
    </row>
    <row r="4" spans="1:10" ht="30" x14ac:dyDescent="0.25">
      <c r="A4" s="392" t="s">
        <v>3</v>
      </c>
      <c r="B4" s="316" t="s">
        <v>36</v>
      </c>
      <c r="C4" s="6">
        <v>0.7</v>
      </c>
      <c r="D4" s="217">
        <v>0</v>
      </c>
      <c r="E4" s="75">
        <f>УпрВесКоэф!E4</f>
        <v>1.429</v>
      </c>
      <c r="F4" s="317">
        <f>D4*E4</f>
        <v>0</v>
      </c>
      <c r="G4" s="385" t="s">
        <v>118</v>
      </c>
      <c r="H4" s="317">
        <f>F4-УпрВесКоэф!$K$4</f>
        <v>0</v>
      </c>
      <c r="J4" s="3"/>
    </row>
    <row r="5" spans="1:10" ht="30" x14ac:dyDescent="0.25">
      <c r="A5" s="393"/>
      <c r="B5" s="316" t="s">
        <v>11</v>
      </c>
      <c r="C5" s="6">
        <v>0.7</v>
      </c>
      <c r="D5" s="217">
        <v>0.98</v>
      </c>
      <c r="E5" s="75">
        <f>УпрВесКоэф!E5</f>
        <v>1</v>
      </c>
      <c r="F5" s="317">
        <f t="shared" ref="F5:F28" si="0">D5*E5</f>
        <v>0.98</v>
      </c>
      <c r="G5" s="385"/>
      <c r="H5" s="402">
        <f>(F5+F6+F7)-УпрВесКоэф!$K$6</f>
        <v>1.514</v>
      </c>
      <c r="J5" s="3"/>
    </row>
    <row r="6" spans="1:10" ht="35.25" customHeight="1" x14ac:dyDescent="0.25">
      <c r="A6" s="393"/>
      <c r="B6" s="316" t="s">
        <v>12</v>
      </c>
      <c r="C6" s="6">
        <v>0.3</v>
      </c>
      <c r="D6" s="217">
        <v>0.3</v>
      </c>
      <c r="E6" s="75">
        <f>УпрВесКоэф!E6</f>
        <v>0.8</v>
      </c>
      <c r="F6" s="317">
        <f t="shared" si="0"/>
        <v>0.24</v>
      </c>
      <c r="G6" s="385"/>
      <c r="H6" s="402"/>
      <c r="J6" s="3"/>
    </row>
    <row r="7" spans="1:10" ht="30.75" thickBot="1" x14ac:dyDescent="0.3">
      <c r="A7" s="394"/>
      <c r="B7" s="316" t="s">
        <v>16</v>
      </c>
      <c r="C7" s="6">
        <v>0.1</v>
      </c>
      <c r="D7" s="217">
        <v>0.49</v>
      </c>
      <c r="E7" s="75">
        <f>УпрВесКоэф!E7</f>
        <v>0.6</v>
      </c>
      <c r="F7" s="317">
        <f t="shared" si="0"/>
        <v>0.29399999999999998</v>
      </c>
      <c r="G7" s="385"/>
      <c r="H7" s="402"/>
      <c r="J7" s="3"/>
    </row>
    <row r="8" spans="1:10" ht="124.5" customHeight="1" thickBot="1" x14ac:dyDescent="0.3">
      <c r="A8" s="249" t="s">
        <v>7</v>
      </c>
      <c r="B8" s="316" t="s">
        <v>34</v>
      </c>
      <c r="C8" s="18">
        <v>0.9</v>
      </c>
      <c r="D8" s="49">
        <v>0.32900000000000001</v>
      </c>
      <c r="E8" s="75">
        <f>УпрВесКоэф!E8</f>
        <v>1.111</v>
      </c>
      <c r="F8" s="317">
        <f t="shared" si="0"/>
        <v>0.36551900000000004</v>
      </c>
      <c r="G8" s="314" t="s">
        <v>110</v>
      </c>
      <c r="H8" s="317">
        <f>F8-УпрВесКоэф!$K$8</f>
        <v>0.36551900000000004</v>
      </c>
      <c r="J8" s="3"/>
    </row>
    <row r="9" spans="1:10" ht="75" x14ac:dyDescent="0.25">
      <c r="A9" s="399" t="s">
        <v>37</v>
      </c>
      <c r="B9" s="316" t="s">
        <v>38</v>
      </c>
      <c r="C9" s="18">
        <v>0.9</v>
      </c>
      <c r="D9" s="49">
        <v>0.25</v>
      </c>
      <c r="E9" s="75">
        <f>УпрВесКоэф!E9</f>
        <v>0.311</v>
      </c>
      <c r="F9" s="317">
        <f t="shared" si="0"/>
        <v>7.775E-2</v>
      </c>
      <c r="G9" s="385" t="s">
        <v>110</v>
      </c>
      <c r="H9" s="402">
        <f>(F9+F10+F11+F12)-УпрВесКоэф!$K$10</f>
        <v>0.38195000000000001</v>
      </c>
      <c r="J9" s="3"/>
    </row>
    <row r="10" spans="1:10" ht="93.75" customHeight="1" x14ac:dyDescent="0.25">
      <c r="A10" s="393"/>
      <c r="B10" s="316" t="s">
        <v>17</v>
      </c>
      <c r="C10" s="18">
        <v>0.8</v>
      </c>
      <c r="D10" s="49">
        <v>0.44800000000000001</v>
      </c>
      <c r="E10" s="75">
        <f>УпрВесКоэф!E10</f>
        <v>0.3</v>
      </c>
      <c r="F10" s="317">
        <f t="shared" si="0"/>
        <v>0.13439999999999999</v>
      </c>
      <c r="G10" s="385"/>
      <c r="H10" s="402"/>
      <c r="J10" s="3"/>
    </row>
    <row r="11" spans="1:10" ht="90" x14ac:dyDescent="0.25">
      <c r="A11" s="393"/>
      <c r="B11" s="316" t="s">
        <v>18</v>
      </c>
      <c r="C11" s="18">
        <v>0.8</v>
      </c>
      <c r="D11" s="49">
        <v>0.25</v>
      </c>
      <c r="E11" s="75">
        <f>УпрВесКоэф!E11</f>
        <v>0.3</v>
      </c>
      <c r="F11" s="317">
        <f t="shared" si="0"/>
        <v>7.4999999999999997E-2</v>
      </c>
      <c r="G11" s="385"/>
      <c r="H11" s="402"/>
      <c r="J11" s="3"/>
    </row>
    <row r="12" spans="1:10" ht="60.75" thickBot="1" x14ac:dyDescent="0.3">
      <c r="A12" s="394"/>
      <c r="B12" s="316" t="s">
        <v>39</v>
      </c>
      <c r="C12" s="18">
        <v>0.8</v>
      </c>
      <c r="D12" s="49">
        <v>0.316</v>
      </c>
      <c r="E12" s="75">
        <f>УпрВесКоэф!E12</f>
        <v>0.3</v>
      </c>
      <c r="F12" s="317">
        <f t="shared" si="0"/>
        <v>9.4799999999999995E-2</v>
      </c>
      <c r="G12" s="385"/>
      <c r="H12" s="402"/>
      <c r="J12" s="3"/>
    </row>
    <row r="13" spans="1:10" ht="90" x14ac:dyDescent="0.25">
      <c r="A13" s="392" t="s">
        <v>4</v>
      </c>
      <c r="B13" s="316" t="s">
        <v>19</v>
      </c>
      <c r="C13" s="18">
        <v>0.5</v>
      </c>
      <c r="D13" s="217">
        <v>0.9</v>
      </c>
      <c r="E13" s="75">
        <f>УпрВесКоэф!E13</f>
        <v>0.26</v>
      </c>
      <c r="F13" s="317">
        <f t="shared" si="0"/>
        <v>0.23400000000000001</v>
      </c>
      <c r="G13" s="385" t="s">
        <v>110</v>
      </c>
      <c r="H13" s="402">
        <f>(F13+F14+F15+F16+F17+F18+F19+F20+F21+F22+F23)-УпрВесКоэф!$K$17</f>
        <v>0.94400000000000017</v>
      </c>
      <c r="J13" s="3"/>
    </row>
    <row r="14" spans="1:10" ht="90" x14ac:dyDescent="0.25">
      <c r="A14" s="393"/>
      <c r="B14" s="316" t="s">
        <v>20</v>
      </c>
      <c r="C14" s="18">
        <v>0.8</v>
      </c>
      <c r="D14" s="217">
        <v>0.9</v>
      </c>
      <c r="E14" s="75">
        <f>УпрВесКоэф!E14</f>
        <v>0.2</v>
      </c>
      <c r="F14" s="317">
        <f t="shared" si="0"/>
        <v>0.18000000000000002</v>
      </c>
      <c r="G14" s="385"/>
      <c r="H14" s="402"/>
      <c r="J14" s="3"/>
    </row>
    <row r="15" spans="1:10" ht="45" x14ac:dyDescent="0.25">
      <c r="A15" s="393"/>
      <c r="B15" s="316" t="s">
        <v>21</v>
      </c>
      <c r="C15" s="20" t="s">
        <v>15</v>
      </c>
      <c r="D15" s="216">
        <v>1</v>
      </c>
      <c r="E15" s="75">
        <f>УпрВесКоэф!E15</f>
        <v>0.05</v>
      </c>
      <c r="F15" s="317">
        <f t="shared" si="0"/>
        <v>0.05</v>
      </c>
      <c r="G15" s="385"/>
      <c r="H15" s="402"/>
      <c r="J15" s="3"/>
    </row>
    <row r="16" spans="1:10" ht="75" x14ac:dyDescent="0.25">
      <c r="A16" s="393"/>
      <c r="B16" s="316" t="s">
        <v>22</v>
      </c>
      <c r="C16" s="20" t="s">
        <v>15</v>
      </c>
      <c r="D16" s="216">
        <v>1</v>
      </c>
      <c r="E16" s="75">
        <f>УпрВесКоэф!E16</f>
        <v>0.05</v>
      </c>
      <c r="F16" s="317">
        <f t="shared" si="0"/>
        <v>0.05</v>
      </c>
      <c r="G16" s="385"/>
      <c r="H16" s="402"/>
      <c r="J16" s="3"/>
    </row>
    <row r="17" spans="1:10" ht="135" x14ac:dyDescent="0.25">
      <c r="A17" s="393"/>
      <c r="B17" s="316" t="s">
        <v>35</v>
      </c>
      <c r="C17" s="18">
        <v>0.5</v>
      </c>
      <c r="D17" s="217">
        <v>0.5</v>
      </c>
      <c r="E17" s="75">
        <f>УпрВесКоэф!E17</f>
        <v>0.2</v>
      </c>
      <c r="F17" s="317">
        <f t="shared" si="0"/>
        <v>0.1</v>
      </c>
      <c r="G17" s="385"/>
      <c r="H17" s="402"/>
      <c r="J17" s="3"/>
    </row>
    <row r="18" spans="1:10" ht="90" x14ac:dyDescent="0.25">
      <c r="A18" s="393"/>
      <c r="B18" s="316" t="s">
        <v>23</v>
      </c>
      <c r="C18" s="18">
        <v>0.7</v>
      </c>
      <c r="D18" s="217">
        <v>0.7</v>
      </c>
      <c r="E18" s="75">
        <f>УпрВесКоэф!E18</f>
        <v>0.2</v>
      </c>
      <c r="F18" s="317">
        <f t="shared" si="0"/>
        <v>0.13999999999999999</v>
      </c>
      <c r="G18" s="385"/>
      <c r="H18" s="402"/>
      <c r="J18" s="3"/>
    </row>
    <row r="19" spans="1:10" ht="60" x14ac:dyDescent="0.25">
      <c r="A19" s="393"/>
      <c r="B19" s="316" t="s">
        <v>24</v>
      </c>
      <c r="C19" s="18">
        <v>1</v>
      </c>
      <c r="D19" s="217">
        <v>0.2</v>
      </c>
      <c r="E19" s="75">
        <f>УпрВесКоэф!E19</f>
        <v>0.15</v>
      </c>
      <c r="F19" s="317">
        <f t="shared" si="0"/>
        <v>0.03</v>
      </c>
      <c r="G19" s="385"/>
      <c r="H19" s="402"/>
      <c r="J19" s="3"/>
    </row>
    <row r="20" spans="1:10" ht="60" x14ac:dyDescent="0.25">
      <c r="A20" s="393"/>
      <c r="B20" s="316" t="s">
        <v>25</v>
      </c>
      <c r="C20" s="18">
        <v>0.25</v>
      </c>
      <c r="D20" s="217">
        <v>0.1</v>
      </c>
      <c r="E20" s="75">
        <f>УпрВесКоэф!E20</f>
        <v>0.2</v>
      </c>
      <c r="F20" s="317">
        <f t="shared" si="0"/>
        <v>2.0000000000000004E-2</v>
      </c>
      <c r="G20" s="385"/>
      <c r="H20" s="402"/>
      <c r="J20" s="3"/>
    </row>
    <row r="21" spans="1:10" ht="45" x14ac:dyDescent="0.25">
      <c r="A21" s="393"/>
      <c r="B21" s="316" t="s">
        <v>26</v>
      </c>
      <c r="C21" s="18">
        <v>0.35</v>
      </c>
      <c r="D21" s="217">
        <v>0.2</v>
      </c>
      <c r="E21" s="75">
        <f>УпрВесКоэф!E21</f>
        <v>0.2</v>
      </c>
      <c r="F21" s="317">
        <f t="shared" si="0"/>
        <v>4.0000000000000008E-2</v>
      </c>
      <c r="G21" s="385"/>
      <c r="H21" s="402"/>
      <c r="J21" s="3"/>
    </row>
    <row r="22" spans="1:10" ht="60" x14ac:dyDescent="0.25">
      <c r="A22" s="393"/>
      <c r="B22" s="316" t="s">
        <v>27</v>
      </c>
      <c r="C22" s="20" t="s">
        <v>15</v>
      </c>
      <c r="D22" s="216">
        <v>1</v>
      </c>
      <c r="E22" s="75">
        <f>УпрВесКоэф!E22</f>
        <v>0.05</v>
      </c>
      <c r="F22" s="317">
        <f t="shared" si="0"/>
        <v>0.05</v>
      </c>
      <c r="G22" s="385"/>
      <c r="H22" s="402"/>
      <c r="J22" s="3"/>
    </row>
    <row r="23" spans="1:10" ht="60.75" thickBot="1" x14ac:dyDescent="0.3">
      <c r="A23" s="400"/>
      <c r="B23" s="316" t="s">
        <v>28</v>
      </c>
      <c r="C23" s="20" t="s">
        <v>15</v>
      </c>
      <c r="D23" s="216">
        <v>1</v>
      </c>
      <c r="E23" s="75">
        <f>УпрВесКоэф!E23</f>
        <v>0.05</v>
      </c>
      <c r="F23" s="31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16" t="s">
        <v>29</v>
      </c>
      <c r="C24" s="18">
        <v>0.15</v>
      </c>
      <c r="D24" s="217">
        <v>0</v>
      </c>
      <c r="E24" s="75">
        <f>УпрВесКоэф!E24</f>
        <v>1.83</v>
      </c>
      <c r="F24" s="317">
        <f t="shared" si="0"/>
        <v>0</v>
      </c>
      <c r="G24" s="385" t="s">
        <v>110</v>
      </c>
      <c r="H24" s="402">
        <f>(F24+F25+F26+F27)-УпрВесКоэф!$K$25</f>
        <v>0.74</v>
      </c>
      <c r="J24" s="3"/>
    </row>
    <row r="25" spans="1:10" ht="75" x14ac:dyDescent="0.25">
      <c r="A25" s="405"/>
      <c r="B25" s="316" t="s">
        <v>30</v>
      </c>
      <c r="C25" s="18">
        <v>0.15</v>
      </c>
      <c r="D25" s="217">
        <v>0.16</v>
      </c>
      <c r="E25" s="75">
        <f>УпрВесКоэф!E25</f>
        <v>1.5</v>
      </c>
      <c r="F25" s="317">
        <f t="shared" si="0"/>
        <v>0.24</v>
      </c>
      <c r="G25" s="385"/>
      <c r="H25" s="402"/>
      <c r="J25" s="3"/>
    </row>
    <row r="26" spans="1:10" ht="36" customHeight="1" x14ac:dyDescent="0.25">
      <c r="A26" s="405"/>
      <c r="B26" s="316" t="s">
        <v>40</v>
      </c>
      <c r="C26" s="20" t="s">
        <v>15</v>
      </c>
      <c r="D26" s="216">
        <v>1</v>
      </c>
      <c r="E26" s="75">
        <f>УпрВесКоэф!E26</f>
        <v>0.25</v>
      </c>
      <c r="F26" s="317">
        <f t="shared" si="0"/>
        <v>0.25</v>
      </c>
      <c r="G26" s="385"/>
      <c r="H26" s="402"/>
      <c r="J26" s="3"/>
    </row>
    <row r="27" spans="1:10" ht="45.75" thickBot="1" x14ac:dyDescent="0.3">
      <c r="A27" s="406"/>
      <c r="B27" s="316" t="s">
        <v>41</v>
      </c>
      <c r="C27" s="20" t="s">
        <v>15</v>
      </c>
      <c r="D27" s="216">
        <v>1</v>
      </c>
      <c r="E27" s="75">
        <f>УпрВесКоэф!E27</f>
        <v>0.25</v>
      </c>
      <c r="F27" s="31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16" t="s">
        <v>6</v>
      </c>
      <c r="C28" s="18">
        <v>0.7</v>
      </c>
      <c r="D28" s="49">
        <v>0.9</v>
      </c>
      <c r="E28" s="75">
        <f>УпрВесКоэф!E28</f>
        <v>1.4279999999999999</v>
      </c>
      <c r="F28" s="317">
        <f t="shared" si="0"/>
        <v>1.2851999999999999</v>
      </c>
      <c r="G28" s="314" t="s">
        <v>2</v>
      </c>
      <c r="H28" s="317">
        <f>F28-УпрВесКоэф!$K$28</f>
        <v>1.2851999999999999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5.2306689999999998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9" zoomScale="80" zoomScaleNormal="8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5" t="s">
        <v>42</v>
      </c>
      <c r="D3" s="315" t="s">
        <v>109</v>
      </c>
      <c r="E3" s="315" t="s">
        <v>9</v>
      </c>
      <c r="F3" s="315" t="s">
        <v>8</v>
      </c>
      <c r="G3" s="315" t="s">
        <v>10</v>
      </c>
      <c r="H3" s="315" t="s">
        <v>13</v>
      </c>
      <c r="J3" s="3"/>
    </row>
    <row r="4" spans="1:10" ht="30" x14ac:dyDescent="0.25">
      <c r="A4" s="392" t="s">
        <v>3</v>
      </c>
      <c r="B4" s="316" t="s">
        <v>36</v>
      </c>
      <c r="C4" s="6">
        <v>0.7</v>
      </c>
      <c r="D4" s="217">
        <v>0</v>
      </c>
      <c r="E4" s="75">
        <f>УпрВесКоэф!E4</f>
        <v>1.429</v>
      </c>
      <c r="F4" s="317">
        <f>D4*E4</f>
        <v>0</v>
      </c>
      <c r="G4" s="385" t="s">
        <v>118</v>
      </c>
      <c r="H4" s="317">
        <f>F4-УпрВесКоэф!$K$4</f>
        <v>0</v>
      </c>
      <c r="J4" s="3"/>
    </row>
    <row r="5" spans="1:10" ht="30" x14ac:dyDescent="0.25">
      <c r="A5" s="393"/>
      <c r="B5" s="316" t="s">
        <v>11</v>
      </c>
      <c r="C5" s="6">
        <v>0.7</v>
      </c>
      <c r="D5" s="217">
        <v>0.76</v>
      </c>
      <c r="E5" s="75">
        <f>УпрВесКоэф!E5</f>
        <v>1</v>
      </c>
      <c r="F5" s="317">
        <f t="shared" ref="F5:F28" si="0">D5*E5</f>
        <v>0.76</v>
      </c>
      <c r="G5" s="385"/>
      <c r="H5" s="402">
        <f>(F5+F6+F7)-УпрВесКоэф!$K$6</f>
        <v>1.238</v>
      </c>
      <c r="J5" s="3"/>
    </row>
    <row r="6" spans="1:10" ht="35.25" customHeight="1" x14ac:dyDescent="0.25">
      <c r="A6" s="393"/>
      <c r="B6" s="316" t="s">
        <v>12</v>
      </c>
      <c r="C6" s="6">
        <v>0.3</v>
      </c>
      <c r="D6" s="217">
        <v>0.32</v>
      </c>
      <c r="E6" s="75">
        <f>УпрВесКоэф!E6</f>
        <v>0.8</v>
      </c>
      <c r="F6" s="317">
        <f t="shared" si="0"/>
        <v>0.25600000000000001</v>
      </c>
      <c r="G6" s="385"/>
      <c r="H6" s="402"/>
      <c r="J6" s="3"/>
    </row>
    <row r="7" spans="1:10" ht="30.75" thickBot="1" x14ac:dyDescent="0.3">
      <c r="A7" s="394"/>
      <c r="B7" s="316" t="s">
        <v>16</v>
      </c>
      <c r="C7" s="6">
        <v>0.1</v>
      </c>
      <c r="D7" s="217">
        <v>0.37</v>
      </c>
      <c r="E7" s="75">
        <f>УпрВесКоэф!E7</f>
        <v>0.6</v>
      </c>
      <c r="F7" s="317">
        <f t="shared" si="0"/>
        <v>0.222</v>
      </c>
      <c r="G7" s="385"/>
      <c r="H7" s="402"/>
      <c r="J7" s="3"/>
    </row>
    <row r="8" spans="1:10" ht="124.5" customHeight="1" thickBot="1" x14ac:dyDescent="0.3">
      <c r="A8" s="249" t="s">
        <v>7</v>
      </c>
      <c r="B8" s="316" t="s">
        <v>34</v>
      </c>
      <c r="C8" s="18">
        <v>0.9</v>
      </c>
      <c r="D8" s="49">
        <v>0.59499999999999997</v>
      </c>
      <c r="E8" s="75">
        <f>УпрВесКоэф!E8</f>
        <v>1.111</v>
      </c>
      <c r="F8" s="317">
        <f t="shared" si="0"/>
        <v>0.66104499999999999</v>
      </c>
      <c r="G8" s="314" t="s">
        <v>110</v>
      </c>
      <c r="H8" s="317">
        <f>F8-УпрВесКоэф!$K$8</f>
        <v>0.66104499999999999</v>
      </c>
      <c r="J8" s="3"/>
    </row>
    <row r="9" spans="1:10" ht="75" x14ac:dyDescent="0.25">
      <c r="A9" s="399" t="s">
        <v>37</v>
      </c>
      <c r="B9" s="316" t="s">
        <v>38</v>
      </c>
      <c r="C9" s="18">
        <v>0.9</v>
      </c>
      <c r="D9" s="49">
        <v>0.54500000000000004</v>
      </c>
      <c r="E9" s="75">
        <f>УпрВесКоэф!E9</f>
        <v>0.311</v>
      </c>
      <c r="F9" s="317">
        <f t="shared" si="0"/>
        <v>0.16949500000000001</v>
      </c>
      <c r="G9" s="385" t="s">
        <v>110</v>
      </c>
      <c r="H9" s="402">
        <f>(F9+F10+F11+F12)-УпрВесКоэф!$K$10</f>
        <v>0.696295</v>
      </c>
      <c r="J9" s="3"/>
    </row>
    <row r="10" spans="1:10" ht="93.75" customHeight="1" x14ac:dyDescent="0.25">
      <c r="A10" s="393"/>
      <c r="B10" s="316" t="s">
        <v>17</v>
      </c>
      <c r="C10" s="18">
        <v>0.8</v>
      </c>
      <c r="D10" s="49">
        <v>0.52400000000000002</v>
      </c>
      <c r="E10" s="75">
        <f>УпрВесКоэф!E10</f>
        <v>0.3</v>
      </c>
      <c r="F10" s="317">
        <f t="shared" si="0"/>
        <v>0.15720000000000001</v>
      </c>
      <c r="G10" s="385"/>
      <c r="H10" s="402"/>
      <c r="J10" s="3"/>
    </row>
    <row r="11" spans="1:10" ht="90" x14ac:dyDescent="0.25">
      <c r="A11" s="393"/>
      <c r="B11" s="316" t="s">
        <v>18</v>
      </c>
      <c r="C11" s="18">
        <v>0.8</v>
      </c>
      <c r="D11" s="49">
        <v>0.65700000000000003</v>
      </c>
      <c r="E11" s="75">
        <f>УпрВесКоэф!E11</f>
        <v>0.3</v>
      </c>
      <c r="F11" s="317">
        <f t="shared" si="0"/>
        <v>0.1971</v>
      </c>
      <c r="G11" s="385"/>
      <c r="H11" s="402"/>
      <c r="J11" s="3"/>
    </row>
    <row r="12" spans="1:10" ht="60.75" thickBot="1" x14ac:dyDescent="0.3">
      <c r="A12" s="394"/>
      <c r="B12" s="316" t="s">
        <v>39</v>
      </c>
      <c r="C12" s="18">
        <v>0.8</v>
      </c>
      <c r="D12" s="49">
        <v>0.57499999999999996</v>
      </c>
      <c r="E12" s="75">
        <f>УпрВесКоэф!E12</f>
        <v>0.3</v>
      </c>
      <c r="F12" s="317">
        <f t="shared" si="0"/>
        <v>0.17249999999999999</v>
      </c>
      <c r="G12" s="385"/>
      <c r="H12" s="402"/>
      <c r="J12" s="3"/>
    </row>
    <row r="13" spans="1:10" ht="90" x14ac:dyDescent="0.25">
      <c r="A13" s="392" t="s">
        <v>4</v>
      </c>
      <c r="B13" s="316" t="s">
        <v>19</v>
      </c>
      <c r="C13" s="18">
        <v>0.5</v>
      </c>
      <c r="D13" s="217">
        <v>0.9</v>
      </c>
      <c r="E13" s="75">
        <f>УпрВесКоэф!E13</f>
        <v>0.26</v>
      </c>
      <c r="F13" s="317">
        <f t="shared" si="0"/>
        <v>0.23400000000000001</v>
      </c>
      <c r="G13" s="385" t="s">
        <v>2</v>
      </c>
      <c r="H13" s="402">
        <f>(F13+F14+F15+F16+F17+F18+F19+F20+F21+F22+F23)-УпрВесКоэф!$K$17</f>
        <v>0.93600000000000017</v>
      </c>
      <c r="J13" s="3"/>
    </row>
    <row r="14" spans="1:10" ht="90" x14ac:dyDescent="0.25">
      <c r="A14" s="393"/>
      <c r="B14" s="316" t="s">
        <v>20</v>
      </c>
      <c r="C14" s="18">
        <v>0.8</v>
      </c>
      <c r="D14" s="217">
        <v>0.9</v>
      </c>
      <c r="E14" s="75">
        <f>УпрВесКоэф!E14</f>
        <v>0.2</v>
      </c>
      <c r="F14" s="317">
        <f t="shared" si="0"/>
        <v>0.18000000000000002</v>
      </c>
      <c r="G14" s="385"/>
      <c r="H14" s="402"/>
      <c r="J14" s="3"/>
    </row>
    <row r="15" spans="1:10" ht="45" x14ac:dyDescent="0.25">
      <c r="A15" s="393"/>
      <c r="B15" s="316" t="s">
        <v>21</v>
      </c>
      <c r="C15" s="20" t="s">
        <v>15</v>
      </c>
      <c r="D15" s="216">
        <v>1</v>
      </c>
      <c r="E15" s="75">
        <f>УпрВесКоэф!E15</f>
        <v>0.05</v>
      </c>
      <c r="F15" s="317">
        <f t="shared" si="0"/>
        <v>0.05</v>
      </c>
      <c r="G15" s="385"/>
      <c r="H15" s="402"/>
      <c r="J15" s="3"/>
    </row>
    <row r="16" spans="1:10" ht="75" x14ac:dyDescent="0.25">
      <c r="A16" s="393"/>
      <c r="B16" s="316" t="s">
        <v>22</v>
      </c>
      <c r="C16" s="20" t="s">
        <v>15</v>
      </c>
      <c r="D16" s="216">
        <v>1</v>
      </c>
      <c r="E16" s="75">
        <f>УпрВесКоэф!E16</f>
        <v>0.05</v>
      </c>
      <c r="F16" s="317">
        <f t="shared" si="0"/>
        <v>0.05</v>
      </c>
      <c r="G16" s="385"/>
      <c r="H16" s="402"/>
      <c r="J16" s="3"/>
    </row>
    <row r="17" spans="1:10" ht="135" x14ac:dyDescent="0.25">
      <c r="A17" s="393"/>
      <c r="B17" s="316" t="s">
        <v>35</v>
      </c>
      <c r="C17" s="18">
        <v>0.5</v>
      </c>
      <c r="D17" s="217">
        <v>0.9</v>
      </c>
      <c r="E17" s="75">
        <f>УпрВесКоэф!E17</f>
        <v>0.2</v>
      </c>
      <c r="F17" s="317">
        <f t="shared" si="0"/>
        <v>0.18000000000000002</v>
      </c>
      <c r="G17" s="385"/>
      <c r="H17" s="402"/>
      <c r="J17" s="3"/>
    </row>
    <row r="18" spans="1:10" ht="90" x14ac:dyDescent="0.25">
      <c r="A18" s="393"/>
      <c r="B18" s="316" t="s">
        <v>23</v>
      </c>
      <c r="C18" s="18">
        <v>0.7</v>
      </c>
      <c r="D18" s="217">
        <v>0.5</v>
      </c>
      <c r="E18" s="75">
        <f>УпрВесКоэф!E18</f>
        <v>0.2</v>
      </c>
      <c r="F18" s="317">
        <f t="shared" si="0"/>
        <v>0.1</v>
      </c>
      <c r="G18" s="385"/>
      <c r="H18" s="402"/>
      <c r="J18" s="3"/>
    </row>
    <row r="19" spans="1:10" ht="60" x14ac:dyDescent="0.25">
      <c r="A19" s="393"/>
      <c r="B19" s="316" t="s">
        <v>24</v>
      </c>
      <c r="C19" s="18">
        <v>1</v>
      </c>
      <c r="D19" s="217">
        <v>0.12</v>
      </c>
      <c r="E19" s="75">
        <f>УпрВесКоэф!E19</f>
        <v>0.15</v>
      </c>
      <c r="F19" s="317">
        <f t="shared" si="0"/>
        <v>1.7999999999999999E-2</v>
      </c>
      <c r="G19" s="385"/>
      <c r="H19" s="402"/>
      <c r="J19" s="3"/>
    </row>
    <row r="20" spans="1:10" ht="60" x14ac:dyDescent="0.25">
      <c r="A20" s="393"/>
      <c r="B20" s="316" t="s">
        <v>25</v>
      </c>
      <c r="C20" s="18">
        <v>0.25</v>
      </c>
      <c r="D20" s="217">
        <v>0.08</v>
      </c>
      <c r="E20" s="75">
        <f>УпрВесКоэф!E20</f>
        <v>0.2</v>
      </c>
      <c r="F20" s="317">
        <f t="shared" si="0"/>
        <v>1.6E-2</v>
      </c>
      <c r="G20" s="385"/>
      <c r="H20" s="402"/>
      <c r="J20" s="3"/>
    </row>
    <row r="21" spans="1:10" ht="45" x14ac:dyDescent="0.25">
      <c r="A21" s="393"/>
      <c r="B21" s="316" t="s">
        <v>26</v>
      </c>
      <c r="C21" s="18">
        <v>0.35</v>
      </c>
      <c r="D21" s="217">
        <v>0.04</v>
      </c>
      <c r="E21" s="75">
        <f>УпрВесКоэф!E21</f>
        <v>0.2</v>
      </c>
      <c r="F21" s="317">
        <f t="shared" si="0"/>
        <v>8.0000000000000002E-3</v>
      </c>
      <c r="G21" s="385"/>
      <c r="H21" s="402"/>
      <c r="J21" s="3"/>
    </row>
    <row r="22" spans="1:10" ht="60" x14ac:dyDescent="0.25">
      <c r="A22" s="393"/>
      <c r="B22" s="316" t="s">
        <v>27</v>
      </c>
      <c r="C22" s="20" t="s">
        <v>15</v>
      </c>
      <c r="D22" s="216">
        <v>1</v>
      </c>
      <c r="E22" s="75">
        <f>УпрВесКоэф!E22</f>
        <v>0.05</v>
      </c>
      <c r="F22" s="317">
        <f t="shared" si="0"/>
        <v>0.05</v>
      </c>
      <c r="G22" s="385"/>
      <c r="H22" s="402"/>
      <c r="J22" s="3"/>
    </row>
    <row r="23" spans="1:10" ht="60.75" thickBot="1" x14ac:dyDescent="0.3">
      <c r="A23" s="400"/>
      <c r="B23" s="316" t="s">
        <v>28</v>
      </c>
      <c r="C23" s="20" t="s">
        <v>15</v>
      </c>
      <c r="D23" s="216">
        <v>1</v>
      </c>
      <c r="E23" s="75">
        <f>УпрВесКоэф!E23</f>
        <v>0.05</v>
      </c>
      <c r="F23" s="31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16" t="s">
        <v>29</v>
      </c>
      <c r="C24" s="18">
        <v>0.15</v>
      </c>
      <c r="D24" s="217">
        <v>0.02</v>
      </c>
      <c r="E24" s="75">
        <f>УпрВесКоэф!E24</f>
        <v>1.83</v>
      </c>
      <c r="F24" s="317">
        <f t="shared" si="0"/>
        <v>3.6600000000000001E-2</v>
      </c>
      <c r="G24" s="385" t="s">
        <v>2</v>
      </c>
      <c r="H24" s="402">
        <f>(F24+F25+F26+F27)-УпрВесКоэф!$K$25</f>
        <v>0.64159999999999995</v>
      </c>
      <c r="J24" s="3"/>
    </row>
    <row r="25" spans="1:10" ht="75" x14ac:dyDescent="0.25">
      <c r="A25" s="405"/>
      <c r="B25" s="316" t="s">
        <v>30</v>
      </c>
      <c r="C25" s="18">
        <v>0.15</v>
      </c>
      <c r="D25" s="217">
        <v>7.0000000000000007E-2</v>
      </c>
      <c r="E25" s="75">
        <f>УпрВесКоэф!E25</f>
        <v>1.5</v>
      </c>
      <c r="F25" s="317">
        <f t="shared" si="0"/>
        <v>0.10500000000000001</v>
      </c>
      <c r="G25" s="385"/>
      <c r="H25" s="402"/>
      <c r="J25" s="3"/>
    </row>
    <row r="26" spans="1:10" ht="36" customHeight="1" x14ac:dyDescent="0.25">
      <c r="A26" s="405"/>
      <c r="B26" s="316" t="s">
        <v>40</v>
      </c>
      <c r="C26" s="20" t="s">
        <v>15</v>
      </c>
      <c r="D26" s="216">
        <v>1</v>
      </c>
      <c r="E26" s="75">
        <f>УпрВесКоэф!E26</f>
        <v>0.25</v>
      </c>
      <c r="F26" s="317">
        <f t="shared" si="0"/>
        <v>0.25</v>
      </c>
      <c r="G26" s="385"/>
      <c r="H26" s="402"/>
      <c r="J26" s="3"/>
    </row>
    <row r="27" spans="1:10" ht="45.75" thickBot="1" x14ac:dyDescent="0.3">
      <c r="A27" s="406"/>
      <c r="B27" s="316" t="s">
        <v>41</v>
      </c>
      <c r="C27" s="20" t="s">
        <v>15</v>
      </c>
      <c r="D27" s="216">
        <v>1</v>
      </c>
      <c r="E27" s="75">
        <f>УпрВесКоэф!E27</f>
        <v>0.25</v>
      </c>
      <c r="F27" s="31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16" t="s">
        <v>6</v>
      </c>
      <c r="C28" s="18">
        <v>0.7</v>
      </c>
      <c r="D28" s="49">
        <v>0.9</v>
      </c>
      <c r="E28" s="75">
        <f>УпрВесКоэф!E28</f>
        <v>1.4279999999999999</v>
      </c>
      <c r="F28" s="317">
        <f t="shared" si="0"/>
        <v>1.2851999999999999</v>
      </c>
      <c r="G28" s="314" t="s">
        <v>2</v>
      </c>
      <c r="H28" s="317">
        <f>F28-УпрВесКоэф!$K$28</f>
        <v>1.2851999999999999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5.4581400000000002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9" zoomScale="80" zoomScaleNormal="8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5" t="s">
        <v>42</v>
      </c>
      <c r="D3" s="315" t="s">
        <v>109</v>
      </c>
      <c r="E3" s="315" t="s">
        <v>9</v>
      </c>
      <c r="F3" s="315" t="s">
        <v>8</v>
      </c>
      <c r="G3" s="315" t="s">
        <v>10</v>
      </c>
      <c r="H3" s="315" t="s">
        <v>13</v>
      </c>
      <c r="J3" s="3"/>
    </row>
    <row r="4" spans="1:10" ht="30" x14ac:dyDescent="0.25">
      <c r="A4" s="392" t="s">
        <v>3</v>
      </c>
      <c r="B4" s="316" t="s">
        <v>36</v>
      </c>
      <c r="C4" s="6">
        <v>0.7</v>
      </c>
      <c r="D4" s="217">
        <v>0</v>
      </c>
      <c r="E4" s="75">
        <f>УпрВесКоэф!E4</f>
        <v>1.429</v>
      </c>
      <c r="F4" s="317">
        <f>D4*E4</f>
        <v>0</v>
      </c>
      <c r="G4" s="385" t="s">
        <v>118</v>
      </c>
      <c r="H4" s="317">
        <f>F4-УпрВесКоэф!$K$4</f>
        <v>0</v>
      </c>
      <c r="J4" s="3"/>
    </row>
    <row r="5" spans="1:10" ht="30" x14ac:dyDescent="0.25">
      <c r="A5" s="393"/>
      <c r="B5" s="316" t="s">
        <v>11</v>
      </c>
      <c r="C5" s="6">
        <v>0.7</v>
      </c>
      <c r="D5" s="217">
        <v>1</v>
      </c>
      <c r="E5" s="75">
        <f>УпрВесКоэф!E5</f>
        <v>1</v>
      </c>
      <c r="F5" s="317">
        <f t="shared" ref="F5:F28" si="0">D5*E5</f>
        <v>1</v>
      </c>
      <c r="G5" s="385"/>
      <c r="H5" s="402">
        <f>(F5+F6+F7)-УпрВесКоэф!$K$6</f>
        <v>1.778</v>
      </c>
      <c r="J5" s="3"/>
    </row>
    <row r="6" spans="1:10" ht="35.25" customHeight="1" x14ac:dyDescent="0.25">
      <c r="A6" s="393"/>
      <c r="B6" s="316" t="s">
        <v>12</v>
      </c>
      <c r="C6" s="6">
        <v>0.3</v>
      </c>
      <c r="D6" s="217">
        <v>0.53</v>
      </c>
      <c r="E6" s="75">
        <f>УпрВесКоэф!E6</f>
        <v>0.8</v>
      </c>
      <c r="F6" s="317">
        <f t="shared" si="0"/>
        <v>0.42400000000000004</v>
      </c>
      <c r="G6" s="385"/>
      <c r="H6" s="402"/>
      <c r="J6" s="3"/>
    </row>
    <row r="7" spans="1:10" ht="30.75" thickBot="1" x14ac:dyDescent="0.3">
      <c r="A7" s="394"/>
      <c r="B7" s="316" t="s">
        <v>16</v>
      </c>
      <c r="C7" s="6">
        <v>0.1</v>
      </c>
      <c r="D7" s="217">
        <v>0.59</v>
      </c>
      <c r="E7" s="75">
        <f>УпрВесКоэф!E7</f>
        <v>0.6</v>
      </c>
      <c r="F7" s="317">
        <f t="shared" si="0"/>
        <v>0.35399999999999998</v>
      </c>
      <c r="G7" s="385"/>
      <c r="H7" s="402"/>
      <c r="J7" s="3"/>
    </row>
    <row r="8" spans="1:10" ht="124.5" customHeight="1" thickBot="1" x14ac:dyDescent="0.3">
      <c r="A8" s="249" t="s">
        <v>7</v>
      </c>
      <c r="B8" s="316" t="s">
        <v>34</v>
      </c>
      <c r="C8" s="18">
        <v>0.9</v>
      </c>
      <c r="D8" s="49">
        <v>0.46899999999999997</v>
      </c>
      <c r="E8" s="75">
        <f>УпрВесКоэф!E8</f>
        <v>1.111</v>
      </c>
      <c r="F8" s="317">
        <f t="shared" si="0"/>
        <v>0.52105899999999994</v>
      </c>
      <c r="G8" s="314" t="s">
        <v>110</v>
      </c>
      <c r="H8" s="317">
        <f>F8-УпрВесКоэф!$K$8</f>
        <v>0.52105899999999994</v>
      </c>
      <c r="J8" s="3"/>
    </row>
    <row r="9" spans="1:10" ht="75" x14ac:dyDescent="0.25">
      <c r="A9" s="399" t="s">
        <v>37</v>
      </c>
      <c r="B9" s="316" t="s">
        <v>38</v>
      </c>
      <c r="C9" s="18">
        <v>0.9</v>
      </c>
      <c r="D9" s="49">
        <v>0.78900000000000003</v>
      </c>
      <c r="E9" s="75">
        <f>УпрВесКоэф!E9</f>
        <v>0.311</v>
      </c>
      <c r="F9" s="317">
        <f t="shared" si="0"/>
        <v>0.24537900000000001</v>
      </c>
      <c r="G9" s="385" t="s">
        <v>110</v>
      </c>
      <c r="H9" s="402">
        <f>(F9+F10+F11+F12)-УпрВесКоэф!$K$10</f>
        <v>0.63987899999999998</v>
      </c>
      <c r="J9" s="3"/>
    </row>
    <row r="10" spans="1:10" ht="93.75" customHeight="1" x14ac:dyDescent="0.25">
      <c r="A10" s="393"/>
      <c r="B10" s="316" t="s">
        <v>17</v>
      </c>
      <c r="C10" s="18">
        <v>0.8</v>
      </c>
      <c r="D10" s="49">
        <v>0.41699999999999998</v>
      </c>
      <c r="E10" s="75">
        <f>УпрВесКоэф!E10</f>
        <v>0.3</v>
      </c>
      <c r="F10" s="317">
        <f t="shared" si="0"/>
        <v>0.12509999999999999</v>
      </c>
      <c r="G10" s="385"/>
      <c r="H10" s="402"/>
      <c r="J10" s="3"/>
    </row>
    <row r="11" spans="1:10" ht="90" x14ac:dyDescent="0.25">
      <c r="A11" s="393"/>
      <c r="B11" s="316" t="s">
        <v>18</v>
      </c>
      <c r="C11" s="18">
        <v>0.8</v>
      </c>
      <c r="D11" s="49">
        <v>0.372</v>
      </c>
      <c r="E11" s="75">
        <f>УпрВесКоэф!E11</f>
        <v>0.3</v>
      </c>
      <c r="F11" s="317">
        <f t="shared" si="0"/>
        <v>0.11159999999999999</v>
      </c>
      <c r="G11" s="385"/>
      <c r="H11" s="402"/>
      <c r="J11" s="3"/>
    </row>
    <row r="12" spans="1:10" ht="60.75" thickBot="1" x14ac:dyDescent="0.3">
      <c r="A12" s="394"/>
      <c r="B12" s="316" t="s">
        <v>39</v>
      </c>
      <c r="C12" s="18">
        <v>0.8</v>
      </c>
      <c r="D12" s="49">
        <v>0.52600000000000002</v>
      </c>
      <c r="E12" s="75">
        <f>УпрВесКоэф!E12</f>
        <v>0.3</v>
      </c>
      <c r="F12" s="317">
        <f t="shared" si="0"/>
        <v>0.1578</v>
      </c>
      <c r="G12" s="385"/>
      <c r="H12" s="402"/>
      <c r="J12" s="3"/>
    </row>
    <row r="13" spans="1:10" ht="90" x14ac:dyDescent="0.25">
      <c r="A13" s="392" t="s">
        <v>4</v>
      </c>
      <c r="B13" s="316" t="s">
        <v>19</v>
      </c>
      <c r="C13" s="18">
        <v>0.5</v>
      </c>
      <c r="D13" s="217">
        <v>0.8</v>
      </c>
      <c r="E13" s="75">
        <f>УпрВесКоэф!E13</f>
        <v>0.26</v>
      </c>
      <c r="F13" s="317">
        <f t="shared" si="0"/>
        <v>0.20800000000000002</v>
      </c>
      <c r="G13" s="385" t="s">
        <v>2</v>
      </c>
      <c r="H13" s="402">
        <f>(F13+F14+F15+F16+F17+F18+F19+F20+F21+F22+F23)-УпрВесКоэф!$K$17</f>
        <v>0.96800000000000019</v>
      </c>
      <c r="J13" s="3"/>
    </row>
    <row r="14" spans="1:10" ht="90" x14ac:dyDescent="0.25">
      <c r="A14" s="393"/>
      <c r="B14" s="316" t="s">
        <v>20</v>
      </c>
      <c r="C14" s="18">
        <v>0.8</v>
      </c>
      <c r="D14" s="217">
        <v>0.9</v>
      </c>
      <c r="E14" s="75">
        <f>УпрВесКоэф!E14</f>
        <v>0.2</v>
      </c>
      <c r="F14" s="317">
        <f t="shared" si="0"/>
        <v>0.18000000000000002</v>
      </c>
      <c r="G14" s="385"/>
      <c r="H14" s="402"/>
      <c r="J14" s="3"/>
    </row>
    <row r="15" spans="1:10" ht="45" x14ac:dyDescent="0.25">
      <c r="A15" s="393"/>
      <c r="B15" s="316" t="s">
        <v>21</v>
      </c>
      <c r="C15" s="20" t="s">
        <v>15</v>
      </c>
      <c r="D15" s="216">
        <v>1</v>
      </c>
      <c r="E15" s="75">
        <f>УпрВесКоэф!E15</f>
        <v>0.05</v>
      </c>
      <c r="F15" s="317">
        <f t="shared" si="0"/>
        <v>0.05</v>
      </c>
      <c r="G15" s="385"/>
      <c r="H15" s="402"/>
      <c r="J15" s="3"/>
    </row>
    <row r="16" spans="1:10" ht="75" x14ac:dyDescent="0.25">
      <c r="A16" s="393"/>
      <c r="B16" s="316" t="s">
        <v>22</v>
      </c>
      <c r="C16" s="20" t="s">
        <v>15</v>
      </c>
      <c r="D16" s="216">
        <v>1</v>
      </c>
      <c r="E16" s="75">
        <f>УпрВесКоэф!E16</f>
        <v>0.05</v>
      </c>
      <c r="F16" s="317">
        <f t="shared" si="0"/>
        <v>0.05</v>
      </c>
      <c r="G16" s="385"/>
      <c r="H16" s="402"/>
      <c r="J16" s="3"/>
    </row>
    <row r="17" spans="1:10" ht="135" x14ac:dyDescent="0.25">
      <c r="A17" s="393"/>
      <c r="B17" s="316" t="s">
        <v>35</v>
      </c>
      <c r="C17" s="18">
        <v>0.5</v>
      </c>
      <c r="D17" s="217">
        <v>0.9</v>
      </c>
      <c r="E17" s="75">
        <f>УпрВесКоэф!E17</f>
        <v>0.2</v>
      </c>
      <c r="F17" s="317">
        <f t="shared" si="0"/>
        <v>0.18000000000000002</v>
      </c>
      <c r="G17" s="385"/>
      <c r="H17" s="402"/>
      <c r="J17" s="3"/>
    </row>
    <row r="18" spans="1:10" ht="90" x14ac:dyDescent="0.25">
      <c r="A18" s="393"/>
      <c r="B18" s="316" t="s">
        <v>23</v>
      </c>
      <c r="C18" s="18">
        <v>0.7</v>
      </c>
      <c r="D18" s="217">
        <v>0.4</v>
      </c>
      <c r="E18" s="75">
        <f>УпрВесКоэф!E18</f>
        <v>0.2</v>
      </c>
      <c r="F18" s="317">
        <f t="shared" si="0"/>
        <v>8.0000000000000016E-2</v>
      </c>
      <c r="G18" s="385"/>
      <c r="H18" s="402"/>
      <c r="J18" s="3"/>
    </row>
    <row r="19" spans="1:10" ht="60" x14ac:dyDescent="0.25">
      <c r="A19" s="393"/>
      <c r="B19" s="316" t="s">
        <v>24</v>
      </c>
      <c r="C19" s="18">
        <v>1</v>
      </c>
      <c r="D19" s="217">
        <v>0.4</v>
      </c>
      <c r="E19" s="75">
        <f>УпрВесКоэф!E19</f>
        <v>0.15</v>
      </c>
      <c r="F19" s="317">
        <f t="shared" si="0"/>
        <v>0.06</v>
      </c>
      <c r="G19" s="385"/>
      <c r="H19" s="402"/>
      <c r="J19" s="3"/>
    </row>
    <row r="20" spans="1:10" ht="60" x14ac:dyDescent="0.25">
      <c r="A20" s="393"/>
      <c r="B20" s="316" t="s">
        <v>25</v>
      </c>
      <c r="C20" s="18">
        <v>0.25</v>
      </c>
      <c r="D20" s="217">
        <v>0.2</v>
      </c>
      <c r="E20" s="75">
        <f>УпрВесКоэф!E20</f>
        <v>0.2</v>
      </c>
      <c r="F20" s="317">
        <f t="shared" si="0"/>
        <v>4.0000000000000008E-2</v>
      </c>
      <c r="G20" s="385"/>
      <c r="H20" s="402"/>
      <c r="J20" s="3"/>
    </row>
    <row r="21" spans="1:10" ht="45" x14ac:dyDescent="0.25">
      <c r="A21" s="393"/>
      <c r="B21" s="316" t="s">
        <v>26</v>
      </c>
      <c r="C21" s="18">
        <v>0.35</v>
      </c>
      <c r="D21" s="217">
        <v>0.1</v>
      </c>
      <c r="E21" s="75">
        <f>УпрВесКоэф!E21</f>
        <v>0.2</v>
      </c>
      <c r="F21" s="317">
        <f t="shared" si="0"/>
        <v>2.0000000000000004E-2</v>
      </c>
      <c r="G21" s="385"/>
      <c r="H21" s="402"/>
      <c r="J21" s="3"/>
    </row>
    <row r="22" spans="1:10" ht="60" x14ac:dyDescent="0.25">
      <c r="A22" s="393"/>
      <c r="B22" s="316" t="s">
        <v>27</v>
      </c>
      <c r="C22" s="20" t="s">
        <v>15</v>
      </c>
      <c r="D22" s="216">
        <v>1</v>
      </c>
      <c r="E22" s="75">
        <f>УпрВесКоэф!E22</f>
        <v>0.05</v>
      </c>
      <c r="F22" s="317">
        <f t="shared" si="0"/>
        <v>0.05</v>
      </c>
      <c r="G22" s="385"/>
      <c r="H22" s="402"/>
      <c r="J22" s="3"/>
    </row>
    <row r="23" spans="1:10" ht="60.75" thickBot="1" x14ac:dyDescent="0.3">
      <c r="A23" s="400"/>
      <c r="B23" s="316" t="s">
        <v>28</v>
      </c>
      <c r="C23" s="20" t="s">
        <v>15</v>
      </c>
      <c r="D23" s="216">
        <v>1</v>
      </c>
      <c r="E23" s="75">
        <f>УпрВесКоэф!E23</f>
        <v>0.05</v>
      </c>
      <c r="F23" s="31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16" t="s">
        <v>29</v>
      </c>
      <c r="C24" s="18">
        <v>0.15</v>
      </c>
      <c r="D24" s="217">
        <v>0</v>
      </c>
      <c r="E24" s="75">
        <f>УпрВесКоэф!E24</f>
        <v>1.83</v>
      </c>
      <c r="F24" s="317">
        <f t="shared" si="0"/>
        <v>0</v>
      </c>
      <c r="G24" s="385" t="s">
        <v>2</v>
      </c>
      <c r="H24" s="402">
        <f>(F24+F25+F26+F27)-УпрВесКоэф!$K$25</f>
        <v>0.69500000000000006</v>
      </c>
      <c r="J24" s="3"/>
    </row>
    <row r="25" spans="1:10" ht="75" x14ac:dyDescent="0.25">
      <c r="A25" s="405"/>
      <c r="B25" s="316" t="s">
        <v>30</v>
      </c>
      <c r="C25" s="18">
        <v>0.15</v>
      </c>
      <c r="D25" s="217">
        <v>0.13</v>
      </c>
      <c r="E25" s="75">
        <f>УпрВесКоэф!E25</f>
        <v>1.5</v>
      </c>
      <c r="F25" s="317">
        <f t="shared" si="0"/>
        <v>0.19500000000000001</v>
      </c>
      <c r="G25" s="385"/>
      <c r="H25" s="402"/>
      <c r="J25" s="3"/>
    </row>
    <row r="26" spans="1:10" ht="36" customHeight="1" x14ac:dyDescent="0.25">
      <c r="A26" s="405"/>
      <c r="B26" s="316" t="s">
        <v>40</v>
      </c>
      <c r="C26" s="20" t="s">
        <v>15</v>
      </c>
      <c r="D26" s="216">
        <v>1</v>
      </c>
      <c r="E26" s="75">
        <f>УпрВесКоэф!E26</f>
        <v>0.25</v>
      </c>
      <c r="F26" s="317">
        <f t="shared" si="0"/>
        <v>0.25</v>
      </c>
      <c r="G26" s="385"/>
      <c r="H26" s="402"/>
      <c r="J26" s="3"/>
    </row>
    <row r="27" spans="1:10" ht="45.75" thickBot="1" x14ac:dyDescent="0.3">
      <c r="A27" s="406"/>
      <c r="B27" s="316" t="s">
        <v>41</v>
      </c>
      <c r="C27" s="20" t="s">
        <v>15</v>
      </c>
      <c r="D27" s="216">
        <v>1</v>
      </c>
      <c r="E27" s="75">
        <f>УпрВесКоэф!E27</f>
        <v>0.25</v>
      </c>
      <c r="F27" s="31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16" t="s">
        <v>6</v>
      </c>
      <c r="C28" s="18">
        <v>0.7</v>
      </c>
      <c r="D28" s="49">
        <v>0.9</v>
      </c>
      <c r="E28" s="75">
        <f>УпрВесКоэф!E28</f>
        <v>1.4279999999999999</v>
      </c>
      <c r="F28" s="317">
        <f t="shared" si="0"/>
        <v>1.2851999999999999</v>
      </c>
      <c r="G28" s="314" t="s">
        <v>2</v>
      </c>
      <c r="H28" s="317">
        <f>F28-УпрВесКоэф!$K$28</f>
        <v>1.2851999999999999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5.8871380000000002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0.88390000000000002</v>
      </c>
      <c r="E5" s="75">
        <f>УпрВесКоэф!E5</f>
        <v>1</v>
      </c>
      <c r="F5" s="23">
        <f t="shared" ref="F5:F28" si="0">D5*E5</f>
        <v>0.88390000000000002</v>
      </c>
      <c r="G5" s="377"/>
      <c r="H5" s="391">
        <f>(F5+F6+F7)-УпрВесКоэф!$K$6</f>
        <v>1.15198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0.2601</v>
      </c>
      <c r="E6" s="75">
        <f>УпрВесКоэф!E6</f>
        <v>0.8</v>
      </c>
      <c r="F6" s="23">
        <f t="shared" si="0"/>
        <v>0.20808000000000001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1.08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0.18179999999999999</v>
      </c>
      <c r="E24" s="80">
        <f>УпрВесКоэф!E24</f>
        <v>1.83</v>
      </c>
      <c r="F24" s="22">
        <f t="shared" si="0"/>
        <v>0.33269399999999999</v>
      </c>
      <c r="G24" s="384" t="s">
        <v>2</v>
      </c>
      <c r="H24" s="370">
        <f>(F24+F25+F26+F27)-УпрВесКоэф!$K$25</f>
        <v>0.98269399999999996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</v>
      </c>
      <c r="E25" s="75">
        <f>УпрВесКоэф!E25</f>
        <v>1.5</v>
      </c>
      <c r="F25" s="23">
        <f t="shared" si="0"/>
        <v>0.15000000000000002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1</v>
      </c>
      <c r="E28" s="78">
        <f>УпрВесКоэф!E28</f>
        <v>1.4279999999999999</v>
      </c>
      <c r="F28" s="27">
        <f t="shared" si="0"/>
        <v>1.4279999999999999</v>
      </c>
      <c r="G28" s="39" t="s">
        <v>2</v>
      </c>
      <c r="H28" s="179">
        <f>F28-УпрВесКоэф!$K$28</f>
        <v>1.4279999999999999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6.6635739999999997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5" zoomScale="80" zoomScaleNormal="80" workbookViewId="0">
      <selection activeCell="E25" sqref="E25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5" t="s">
        <v>42</v>
      </c>
      <c r="D3" s="315" t="s">
        <v>109</v>
      </c>
      <c r="E3" s="315" t="s">
        <v>9</v>
      </c>
      <c r="F3" s="315" t="s">
        <v>8</v>
      </c>
      <c r="G3" s="315" t="s">
        <v>10</v>
      </c>
      <c r="H3" s="315" t="s">
        <v>13</v>
      </c>
      <c r="J3" s="3"/>
    </row>
    <row r="4" spans="1:10" ht="30" x14ac:dyDescent="0.25">
      <c r="A4" s="392" t="s">
        <v>3</v>
      </c>
      <c r="B4" s="316" t="s">
        <v>36</v>
      </c>
      <c r="C4" s="6">
        <v>0.7</v>
      </c>
      <c r="D4" s="217">
        <v>0</v>
      </c>
      <c r="E4" s="75">
        <f>УпрВесКоэф!E4</f>
        <v>1.429</v>
      </c>
      <c r="F4" s="317">
        <f>D4*E4</f>
        <v>0</v>
      </c>
      <c r="G4" s="385" t="s">
        <v>111</v>
      </c>
      <c r="H4" s="317">
        <f>F4-УпрВесКоэф!$K$4</f>
        <v>0</v>
      </c>
      <c r="J4" s="3"/>
    </row>
    <row r="5" spans="1:10" ht="30" x14ac:dyDescent="0.25">
      <c r="A5" s="393"/>
      <c r="B5" s="316" t="s">
        <v>11</v>
      </c>
      <c r="C5" s="6">
        <v>0.7</v>
      </c>
      <c r="D5" s="217">
        <v>0.79</v>
      </c>
      <c r="E5" s="75">
        <f>УпрВесКоэф!E5</f>
        <v>1</v>
      </c>
      <c r="F5" s="317">
        <f t="shared" ref="F5:F28" si="0">D5*E5</f>
        <v>0.79</v>
      </c>
      <c r="G5" s="385"/>
      <c r="H5" s="402">
        <f>(F5+F6+F7)-УпрВесКоэф!$K$6</f>
        <v>0.89800000000000002</v>
      </c>
      <c r="J5" s="3"/>
    </row>
    <row r="6" spans="1:10" ht="35.25" customHeight="1" x14ac:dyDescent="0.25">
      <c r="A6" s="393"/>
      <c r="B6" s="316" t="s">
        <v>12</v>
      </c>
      <c r="C6" s="6">
        <v>0.3</v>
      </c>
      <c r="D6" s="217">
        <v>0.03</v>
      </c>
      <c r="E6" s="75">
        <f>УпрВесКоэф!E6</f>
        <v>0.8</v>
      </c>
      <c r="F6" s="317">
        <f t="shared" si="0"/>
        <v>2.4E-2</v>
      </c>
      <c r="G6" s="385"/>
      <c r="H6" s="402"/>
      <c r="J6" s="3"/>
    </row>
    <row r="7" spans="1:10" ht="30.75" thickBot="1" x14ac:dyDescent="0.3">
      <c r="A7" s="394"/>
      <c r="B7" s="316" t="s">
        <v>16</v>
      </c>
      <c r="C7" s="6">
        <v>0.1</v>
      </c>
      <c r="D7" s="217">
        <v>0.14000000000000001</v>
      </c>
      <c r="E7" s="75">
        <f>УпрВесКоэф!E7</f>
        <v>0.6</v>
      </c>
      <c r="F7" s="317">
        <f t="shared" si="0"/>
        <v>8.4000000000000005E-2</v>
      </c>
      <c r="G7" s="385"/>
      <c r="H7" s="402"/>
      <c r="J7" s="3"/>
    </row>
    <row r="8" spans="1:10" ht="124.5" customHeight="1" thickBot="1" x14ac:dyDescent="0.3">
      <c r="A8" s="249" t="s">
        <v>7</v>
      </c>
      <c r="B8" s="316" t="s">
        <v>34</v>
      </c>
      <c r="C8" s="18">
        <v>0.9</v>
      </c>
      <c r="D8" s="49">
        <v>0.4</v>
      </c>
      <c r="E8" s="75">
        <f>УпрВесКоэф!E8</f>
        <v>1.111</v>
      </c>
      <c r="F8" s="317">
        <f t="shared" si="0"/>
        <v>0.44440000000000002</v>
      </c>
      <c r="G8" s="314" t="s">
        <v>110</v>
      </c>
      <c r="H8" s="317">
        <f>F8-УпрВесКоэф!$K$8</f>
        <v>0.44440000000000002</v>
      </c>
      <c r="J8" s="3"/>
    </row>
    <row r="9" spans="1:10" ht="75" x14ac:dyDescent="0.25">
      <c r="A9" s="399" t="s">
        <v>37</v>
      </c>
      <c r="B9" s="316" t="s">
        <v>38</v>
      </c>
      <c r="C9" s="18">
        <v>0.9</v>
      </c>
      <c r="D9" s="49">
        <v>0.4</v>
      </c>
      <c r="E9" s="75">
        <f>УпрВесКоэф!E9</f>
        <v>0.311</v>
      </c>
      <c r="F9" s="317">
        <f t="shared" si="0"/>
        <v>0.12440000000000001</v>
      </c>
      <c r="G9" s="385" t="s">
        <v>110</v>
      </c>
      <c r="H9" s="402">
        <f>(F9+F10+F11+F12)-УпрВесКоэф!$K$10</f>
        <v>0.4844</v>
      </c>
      <c r="J9" s="3"/>
    </row>
    <row r="10" spans="1:10" ht="93.75" customHeight="1" x14ac:dyDescent="0.25">
      <c r="A10" s="393"/>
      <c r="B10" s="316" t="s">
        <v>17</v>
      </c>
      <c r="C10" s="18">
        <v>0.8</v>
      </c>
      <c r="D10" s="49">
        <v>0.4</v>
      </c>
      <c r="E10" s="75">
        <f>УпрВесКоэф!E10</f>
        <v>0.3</v>
      </c>
      <c r="F10" s="317">
        <f t="shared" si="0"/>
        <v>0.12</v>
      </c>
      <c r="G10" s="385"/>
      <c r="H10" s="402"/>
      <c r="J10" s="3"/>
    </row>
    <row r="11" spans="1:10" ht="90" x14ac:dyDescent="0.25">
      <c r="A11" s="393"/>
      <c r="B11" s="316" t="s">
        <v>18</v>
      </c>
      <c r="C11" s="18">
        <v>0.8</v>
      </c>
      <c r="D11" s="49">
        <v>0.4</v>
      </c>
      <c r="E11" s="75">
        <f>УпрВесКоэф!E11</f>
        <v>0.3</v>
      </c>
      <c r="F11" s="317">
        <f t="shared" si="0"/>
        <v>0.12</v>
      </c>
      <c r="G11" s="385"/>
      <c r="H11" s="402"/>
      <c r="J11" s="3"/>
    </row>
    <row r="12" spans="1:10" ht="60.75" thickBot="1" x14ac:dyDescent="0.3">
      <c r="A12" s="394"/>
      <c r="B12" s="316" t="s">
        <v>39</v>
      </c>
      <c r="C12" s="18">
        <v>0.8</v>
      </c>
      <c r="D12" s="49">
        <v>0.4</v>
      </c>
      <c r="E12" s="75">
        <f>УпрВесКоэф!E12</f>
        <v>0.3</v>
      </c>
      <c r="F12" s="317">
        <f t="shared" si="0"/>
        <v>0.12</v>
      </c>
      <c r="G12" s="385"/>
      <c r="H12" s="402"/>
      <c r="J12" s="3"/>
    </row>
    <row r="13" spans="1:10" ht="90" x14ac:dyDescent="0.25">
      <c r="A13" s="392" t="s">
        <v>4</v>
      </c>
      <c r="B13" s="316" t="s">
        <v>19</v>
      </c>
      <c r="C13" s="18">
        <v>0.5</v>
      </c>
      <c r="D13" s="217">
        <v>0.9</v>
      </c>
      <c r="E13" s="75">
        <f>УпрВесКоэф!E13</f>
        <v>0.26</v>
      </c>
      <c r="F13" s="317">
        <f t="shared" si="0"/>
        <v>0.23400000000000001</v>
      </c>
      <c r="G13" s="385" t="s">
        <v>2</v>
      </c>
      <c r="H13" s="402">
        <f>(F13+F14+F15+F16+F17+F18+F19+F20+F21+F22+F23)-УпрВесКоэф!$K$17</f>
        <v>0.97450000000000014</v>
      </c>
      <c r="J13" s="3"/>
    </row>
    <row r="14" spans="1:10" ht="90" x14ac:dyDescent="0.25">
      <c r="A14" s="393"/>
      <c r="B14" s="316" t="s">
        <v>20</v>
      </c>
      <c r="C14" s="18">
        <v>0.8</v>
      </c>
      <c r="D14" s="217">
        <v>0.9</v>
      </c>
      <c r="E14" s="75">
        <f>УпрВесКоэф!E14</f>
        <v>0.2</v>
      </c>
      <c r="F14" s="317">
        <f t="shared" si="0"/>
        <v>0.18000000000000002</v>
      </c>
      <c r="G14" s="385"/>
      <c r="H14" s="402"/>
      <c r="J14" s="3"/>
    </row>
    <row r="15" spans="1:10" ht="45" x14ac:dyDescent="0.25">
      <c r="A15" s="393"/>
      <c r="B15" s="316" t="s">
        <v>21</v>
      </c>
      <c r="C15" s="20" t="s">
        <v>15</v>
      </c>
      <c r="D15" s="216">
        <v>1</v>
      </c>
      <c r="E15" s="75">
        <f>УпрВесКоэф!E15</f>
        <v>0.05</v>
      </c>
      <c r="F15" s="317">
        <f t="shared" si="0"/>
        <v>0.05</v>
      </c>
      <c r="G15" s="385"/>
      <c r="H15" s="402"/>
      <c r="J15" s="3"/>
    </row>
    <row r="16" spans="1:10" ht="75" x14ac:dyDescent="0.25">
      <c r="A16" s="393"/>
      <c r="B16" s="316" t="s">
        <v>22</v>
      </c>
      <c r="C16" s="20" t="s">
        <v>15</v>
      </c>
      <c r="D16" s="216">
        <v>1</v>
      </c>
      <c r="E16" s="75">
        <f>УпрВесКоэф!E16</f>
        <v>0.05</v>
      </c>
      <c r="F16" s="317">
        <f t="shared" si="0"/>
        <v>0.05</v>
      </c>
      <c r="G16" s="385"/>
      <c r="H16" s="402"/>
      <c r="J16" s="3"/>
    </row>
    <row r="17" spans="1:10" ht="135" x14ac:dyDescent="0.25">
      <c r="A17" s="393"/>
      <c r="B17" s="316" t="s">
        <v>35</v>
      </c>
      <c r="C17" s="18">
        <v>0.5</v>
      </c>
      <c r="D17" s="217">
        <v>0.8</v>
      </c>
      <c r="E17" s="75">
        <f>УпрВесКоэф!E17</f>
        <v>0.2</v>
      </c>
      <c r="F17" s="317">
        <f t="shared" si="0"/>
        <v>0.16000000000000003</v>
      </c>
      <c r="G17" s="385"/>
      <c r="H17" s="402"/>
      <c r="J17" s="3"/>
    </row>
    <row r="18" spans="1:10" ht="90" x14ac:dyDescent="0.25">
      <c r="A18" s="393"/>
      <c r="B18" s="316" t="s">
        <v>23</v>
      </c>
      <c r="C18" s="18">
        <v>0.7</v>
      </c>
      <c r="D18" s="217">
        <v>0.46</v>
      </c>
      <c r="E18" s="75">
        <f>УпрВесКоэф!E18</f>
        <v>0.2</v>
      </c>
      <c r="F18" s="317">
        <f t="shared" si="0"/>
        <v>9.2000000000000012E-2</v>
      </c>
      <c r="G18" s="385"/>
      <c r="H18" s="402"/>
      <c r="J18" s="3"/>
    </row>
    <row r="19" spans="1:10" ht="60" x14ac:dyDescent="0.25">
      <c r="A19" s="393"/>
      <c r="B19" s="316" t="s">
        <v>24</v>
      </c>
      <c r="C19" s="18">
        <v>1</v>
      </c>
      <c r="D19" s="217">
        <v>0.31</v>
      </c>
      <c r="E19" s="75">
        <f>УпрВесКоэф!E19</f>
        <v>0.15</v>
      </c>
      <c r="F19" s="317">
        <f t="shared" si="0"/>
        <v>4.65E-2</v>
      </c>
      <c r="G19" s="385"/>
      <c r="H19" s="402"/>
      <c r="J19" s="3"/>
    </row>
    <row r="20" spans="1:10" ht="60" x14ac:dyDescent="0.25">
      <c r="A20" s="393"/>
      <c r="B20" s="316" t="s">
        <v>25</v>
      </c>
      <c r="C20" s="18">
        <v>0.25</v>
      </c>
      <c r="D20" s="217">
        <v>0.23</v>
      </c>
      <c r="E20" s="75">
        <f>УпрВесКоэф!E20</f>
        <v>0.2</v>
      </c>
      <c r="F20" s="317">
        <f t="shared" si="0"/>
        <v>4.6000000000000006E-2</v>
      </c>
      <c r="G20" s="385"/>
      <c r="H20" s="402"/>
      <c r="J20" s="3"/>
    </row>
    <row r="21" spans="1:10" ht="45" x14ac:dyDescent="0.25">
      <c r="A21" s="393"/>
      <c r="B21" s="316" t="s">
        <v>26</v>
      </c>
      <c r="C21" s="18">
        <v>0.35</v>
      </c>
      <c r="D21" s="217">
        <v>0.08</v>
      </c>
      <c r="E21" s="75">
        <f>УпрВесКоэф!E21</f>
        <v>0.2</v>
      </c>
      <c r="F21" s="317">
        <f t="shared" si="0"/>
        <v>1.6E-2</v>
      </c>
      <c r="G21" s="385"/>
      <c r="H21" s="402"/>
      <c r="J21" s="3"/>
    </row>
    <row r="22" spans="1:10" ht="60" x14ac:dyDescent="0.25">
      <c r="A22" s="393"/>
      <c r="B22" s="316" t="s">
        <v>27</v>
      </c>
      <c r="C22" s="20" t="s">
        <v>15</v>
      </c>
      <c r="D22" s="216">
        <v>1</v>
      </c>
      <c r="E22" s="75">
        <f>УпрВесКоэф!E22</f>
        <v>0.05</v>
      </c>
      <c r="F22" s="317">
        <f t="shared" si="0"/>
        <v>0.05</v>
      </c>
      <c r="G22" s="385"/>
      <c r="H22" s="402"/>
      <c r="J22" s="3"/>
    </row>
    <row r="23" spans="1:10" ht="60.75" thickBot="1" x14ac:dyDescent="0.3">
      <c r="A23" s="400"/>
      <c r="B23" s="316" t="s">
        <v>28</v>
      </c>
      <c r="C23" s="20" t="s">
        <v>15</v>
      </c>
      <c r="D23" s="216">
        <v>1</v>
      </c>
      <c r="E23" s="75">
        <f>УпрВесКоэф!E23</f>
        <v>0.05</v>
      </c>
      <c r="F23" s="31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16" t="s">
        <v>29</v>
      </c>
      <c r="C24" s="18">
        <v>0.15</v>
      </c>
      <c r="D24" s="217">
        <v>0</v>
      </c>
      <c r="E24" s="75">
        <f>УпрВесКоэф!E24</f>
        <v>1.83</v>
      </c>
      <c r="F24" s="317">
        <f t="shared" si="0"/>
        <v>0</v>
      </c>
      <c r="G24" s="385" t="s">
        <v>110</v>
      </c>
      <c r="H24" s="402">
        <f>(F24+F25+F26+F27)-УпрВесКоэф!$K$25</f>
        <v>0.71</v>
      </c>
      <c r="J24" s="3"/>
    </row>
    <row r="25" spans="1:10" ht="75" x14ac:dyDescent="0.25">
      <c r="A25" s="405"/>
      <c r="B25" s="316" t="s">
        <v>30</v>
      </c>
      <c r="C25" s="18">
        <v>0.15</v>
      </c>
      <c r="D25" s="217">
        <v>0.14000000000000001</v>
      </c>
      <c r="E25" s="75">
        <f>УпрВесКоэф!E25</f>
        <v>1.5</v>
      </c>
      <c r="F25" s="317">
        <f t="shared" si="0"/>
        <v>0.21000000000000002</v>
      </c>
      <c r="G25" s="385"/>
      <c r="H25" s="402"/>
      <c r="J25" s="3"/>
    </row>
    <row r="26" spans="1:10" ht="36" customHeight="1" x14ac:dyDescent="0.25">
      <c r="A26" s="405"/>
      <c r="B26" s="316" t="s">
        <v>40</v>
      </c>
      <c r="C26" s="20" t="s">
        <v>15</v>
      </c>
      <c r="D26" s="216">
        <v>1</v>
      </c>
      <c r="E26" s="75">
        <f>УпрВесКоэф!E26</f>
        <v>0.25</v>
      </c>
      <c r="F26" s="317">
        <f t="shared" si="0"/>
        <v>0.25</v>
      </c>
      <c r="G26" s="385"/>
      <c r="H26" s="402"/>
      <c r="J26" s="3"/>
    </row>
    <row r="27" spans="1:10" ht="45.75" thickBot="1" x14ac:dyDescent="0.3">
      <c r="A27" s="406"/>
      <c r="B27" s="316" t="s">
        <v>41</v>
      </c>
      <c r="C27" s="20" t="s">
        <v>15</v>
      </c>
      <c r="D27" s="216">
        <v>1</v>
      </c>
      <c r="E27" s="75">
        <f>УпрВесКоэф!E27</f>
        <v>0.25</v>
      </c>
      <c r="F27" s="31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16" t="s">
        <v>6</v>
      </c>
      <c r="C28" s="18">
        <v>0.7</v>
      </c>
      <c r="D28" s="49">
        <v>0.9</v>
      </c>
      <c r="E28" s="75">
        <f>УпрВесКоэф!E28</f>
        <v>1.4279999999999999</v>
      </c>
      <c r="F28" s="317">
        <f t="shared" si="0"/>
        <v>1.2851999999999999</v>
      </c>
      <c r="G28" s="314" t="s">
        <v>2</v>
      </c>
      <c r="H28" s="317">
        <f>F28-УпрВесКоэф!$K$28</f>
        <v>1.2851999999999999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4.7965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6" zoomScale="80" zoomScaleNormal="80" workbookViewId="0">
      <selection activeCell="G24" sqref="G24:G27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9" t="s">
        <v>42</v>
      </c>
      <c r="D3" s="319" t="s">
        <v>109</v>
      </c>
      <c r="E3" s="319" t="s">
        <v>9</v>
      </c>
      <c r="F3" s="319" t="s">
        <v>8</v>
      </c>
      <c r="G3" s="319" t="s">
        <v>10</v>
      </c>
      <c r="H3" s="319" t="s">
        <v>13</v>
      </c>
      <c r="J3" s="3"/>
    </row>
    <row r="4" spans="1:10" ht="30" x14ac:dyDescent="0.25">
      <c r="A4" s="392" t="s">
        <v>3</v>
      </c>
      <c r="B4" s="320" t="s">
        <v>36</v>
      </c>
      <c r="C4" s="6">
        <v>0.7</v>
      </c>
      <c r="D4" s="217">
        <v>0.06</v>
      </c>
      <c r="E4" s="75">
        <f>УпрВесКоэф!E4</f>
        <v>1.429</v>
      </c>
      <c r="F4" s="321">
        <f>D4*E4</f>
        <v>8.5739999999999997E-2</v>
      </c>
      <c r="G4" s="385" t="s">
        <v>118</v>
      </c>
      <c r="H4" s="321">
        <f>F4-УпрВесКоэф!$K$4</f>
        <v>8.5739999999999997E-2</v>
      </c>
      <c r="J4" s="3"/>
    </row>
    <row r="5" spans="1:10" ht="30" x14ac:dyDescent="0.25">
      <c r="A5" s="393"/>
      <c r="B5" s="320" t="s">
        <v>11</v>
      </c>
      <c r="C5" s="6">
        <v>0.7</v>
      </c>
      <c r="D5" s="217">
        <v>0.87</v>
      </c>
      <c r="E5" s="75">
        <f>УпрВесКоэф!E5</f>
        <v>1</v>
      </c>
      <c r="F5" s="321">
        <f t="shared" ref="F5:F28" si="0">D5*E5</f>
        <v>0.87</v>
      </c>
      <c r="G5" s="385"/>
      <c r="H5" s="402">
        <f>(F5+F6+F7)-УпрВесКоэф!$K$6</f>
        <v>1.1099999999999999</v>
      </c>
      <c r="J5" s="3"/>
    </row>
    <row r="6" spans="1:10" ht="35.25" customHeight="1" x14ac:dyDescent="0.25">
      <c r="A6" s="393"/>
      <c r="B6" s="320" t="s">
        <v>12</v>
      </c>
      <c r="C6" s="6">
        <v>0.3</v>
      </c>
      <c r="D6" s="217">
        <v>0.3</v>
      </c>
      <c r="E6" s="75">
        <f>УпрВесКоэф!E6</f>
        <v>0.8</v>
      </c>
      <c r="F6" s="321">
        <f t="shared" si="0"/>
        <v>0.24</v>
      </c>
      <c r="G6" s="385"/>
      <c r="H6" s="402"/>
      <c r="J6" s="3"/>
    </row>
    <row r="7" spans="1:10" ht="30.75" thickBot="1" x14ac:dyDescent="0.3">
      <c r="A7" s="394"/>
      <c r="B7" s="320" t="s">
        <v>16</v>
      </c>
      <c r="C7" s="6">
        <v>0.1</v>
      </c>
      <c r="D7" s="217">
        <v>0</v>
      </c>
      <c r="E7" s="75">
        <f>УпрВесКоэф!E7</f>
        <v>0.6</v>
      </c>
      <c r="F7" s="321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20" t="s">
        <v>34</v>
      </c>
      <c r="C8" s="18">
        <v>0.9</v>
      </c>
      <c r="D8" s="49">
        <v>0.504</v>
      </c>
      <c r="E8" s="75">
        <f>УпрВесКоэф!E8</f>
        <v>1.111</v>
      </c>
      <c r="F8" s="321">
        <f t="shared" si="0"/>
        <v>0.559944</v>
      </c>
      <c r="G8" s="318" t="s">
        <v>110</v>
      </c>
      <c r="H8" s="321">
        <f>F8-УпрВесКоэф!$K$8</f>
        <v>0.559944</v>
      </c>
      <c r="J8" s="3"/>
    </row>
    <row r="9" spans="1:10" ht="75" x14ac:dyDescent="0.25">
      <c r="A9" s="399" t="s">
        <v>37</v>
      </c>
      <c r="B9" s="320" t="s">
        <v>38</v>
      </c>
      <c r="C9" s="18">
        <v>0.9</v>
      </c>
      <c r="D9" s="49">
        <v>0.45500000000000002</v>
      </c>
      <c r="E9" s="75">
        <f>УпрВесКоэф!E9</f>
        <v>0.311</v>
      </c>
      <c r="F9" s="321">
        <f t="shared" si="0"/>
        <v>0.14150499999999999</v>
      </c>
      <c r="G9" s="385" t="s">
        <v>110</v>
      </c>
      <c r="H9" s="402">
        <f>(F9+F10+F11+F12)-УпрВесКоэф!$K$10</f>
        <v>0.60320499999999999</v>
      </c>
      <c r="J9" s="3"/>
    </row>
    <row r="10" spans="1:10" ht="93.75" customHeight="1" x14ac:dyDescent="0.25">
      <c r="A10" s="393"/>
      <c r="B10" s="320" t="s">
        <v>17</v>
      </c>
      <c r="C10" s="18">
        <v>0.8</v>
      </c>
      <c r="D10" s="49">
        <v>0.54800000000000004</v>
      </c>
      <c r="E10" s="75">
        <f>УпрВесКоэф!E10</f>
        <v>0.3</v>
      </c>
      <c r="F10" s="321">
        <f t="shared" si="0"/>
        <v>0.16440000000000002</v>
      </c>
      <c r="G10" s="385"/>
      <c r="H10" s="402"/>
      <c r="J10" s="3"/>
    </row>
    <row r="11" spans="1:10" ht="90" x14ac:dyDescent="0.25">
      <c r="A11" s="393"/>
      <c r="B11" s="320" t="s">
        <v>18</v>
      </c>
      <c r="C11" s="18">
        <v>0.8</v>
      </c>
      <c r="D11" s="49">
        <v>0.49299999999999999</v>
      </c>
      <c r="E11" s="75">
        <f>УпрВесКоэф!E11</f>
        <v>0.3</v>
      </c>
      <c r="F11" s="321">
        <f t="shared" si="0"/>
        <v>0.1479</v>
      </c>
      <c r="G11" s="385"/>
      <c r="H11" s="402"/>
      <c r="J11" s="3"/>
    </row>
    <row r="12" spans="1:10" ht="60.75" thickBot="1" x14ac:dyDescent="0.3">
      <c r="A12" s="394"/>
      <c r="B12" s="320" t="s">
        <v>39</v>
      </c>
      <c r="C12" s="18">
        <v>0.8</v>
      </c>
      <c r="D12" s="49">
        <v>0.498</v>
      </c>
      <c r="E12" s="75">
        <f>УпрВесКоэф!E12</f>
        <v>0.3</v>
      </c>
      <c r="F12" s="321">
        <f t="shared" si="0"/>
        <v>0.14940000000000001</v>
      </c>
      <c r="G12" s="385"/>
      <c r="H12" s="402"/>
      <c r="J12" s="3"/>
    </row>
    <row r="13" spans="1:10" ht="90" x14ac:dyDescent="0.25">
      <c r="A13" s="392" t="s">
        <v>4</v>
      </c>
      <c r="B13" s="320" t="s">
        <v>19</v>
      </c>
      <c r="C13" s="18">
        <v>0.5</v>
      </c>
      <c r="D13" s="217">
        <v>1</v>
      </c>
      <c r="E13" s="75">
        <f>УпрВесКоэф!E13</f>
        <v>0.26</v>
      </c>
      <c r="F13" s="321">
        <f t="shared" si="0"/>
        <v>0.26</v>
      </c>
      <c r="G13" s="385" t="s">
        <v>2</v>
      </c>
      <c r="H13" s="402">
        <f>(F13+F14+F15+F16+F17+F18+F19+F20+F21+F22+F23)-УпрВесКоэф!$K$17</f>
        <v>1.0415000000000001</v>
      </c>
      <c r="J13" s="3"/>
    </row>
    <row r="14" spans="1:10" ht="90" x14ac:dyDescent="0.25">
      <c r="A14" s="393"/>
      <c r="B14" s="320" t="s">
        <v>20</v>
      </c>
      <c r="C14" s="18">
        <v>0.8</v>
      </c>
      <c r="D14" s="217">
        <v>1</v>
      </c>
      <c r="E14" s="75">
        <f>УпрВесКоэф!E14</f>
        <v>0.2</v>
      </c>
      <c r="F14" s="321">
        <f t="shared" si="0"/>
        <v>0.2</v>
      </c>
      <c r="G14" s="385"/>
      <c r="H14" s="402"/>
      <c r="J14" s="3"/>
    </row>
    <row r="15" spans="1:10" ht="45" x14ac:dyDescent="0.25">
      <c r="A15" s="393"/>
      <c r="B15" s="320" t="s">
        <v>21</v>
      </c>
      <c r="C15" s="20" t="s">
        <v>15</v>
      </c>
      <c r="D15" s="216">
        <v>1</v>
      </c>
      <c r="E15" s="75">
        <f>УпрВесКоэф!E15</f>
        <v>0.05</v>
      </c>
      <c r="F15" s="321">
        <f t="shared" si="0"/>
        <v>0.05</v>
      </c>
      <c r="G15" s="385"/>
      <c r="H15" s="402"/>
      <c r="J15" s="3"/>
    </row>
    <row r="16" spans="1:10" ht="75" x14ac:dyDescent="0.25">
      <c r="A16" s="393"/>
      <c r="B16" s="320" t="s">
        <v>22</v>
      </c>
      <c r="C16" s="20" t="s">
        <v>15</v>
      </c>
      <c r="D16" s="216">
        <v>1</v>
      </c>
      <c r="E16" s="75">
        <f>УпрВесКоэф!E16</f>
        <v>0.05</v>
      </c>
      <c r="F16" s="321">
        <f t="shared" si="0"/>
        <v>0.05</v>
      </c>
      <c r="G16" s="385"/>
      <c r="H16" s="402"/>
      <c r="J16" s="3"/>
    </row>
    <row r="17" spans="1:10" ht="135" x14ac:dyDescent="0.25">
      <c r="A17" s="393"/>
      <c r="B17" s="320" t="s">
        <v>35</v>
      </c>
      <c r="C17" s="18">
        <v>0.5</v>
      </c>
      <c r="D17" s="217">
        <v>0.6</v>
      </c>
      <c r="E17" s="75">
        <f>УпрВесКоэф!E17</f>
        <v>0.2</v>
      </c>
      <c r="F17" s="321">
        <f t="shared" si="0"/>
        <v>0.12</v>
      </c>
      <c r="G17" s="385"/>
      <c r="H17" s="402"/>
      <c r="J17" s="3"/>
    </row>
    <row r="18" spans="1:10" ht="90" x14ac:dyDescent="0.25">
      <c r="A18" s="393"/>
      <c r="B18" s="320" t="s">
        <v>23</v>
      </c>
      <c r="C18" s="18">
        <v>0.7</v>
      </c>
      <c r="D18" s="217">
        <v>0.53</v>
      </c>
      <c r="E18" s="75">
        <f>УпрВесКоэф!E18</f>
        <v>0.2</v>
      </c>
      <c r="F18" s="321">
        <f t="shared" si="0"/>
        <v>0.10600000000000001</v>
      </c>
      <c r="G18" s="385"/>
      <c r="H18" s="402"/>
      <c r="J18" s="3"/>
    </row>
    <row r="19" spans="1:10" ht="60" x14ac:dyDescent="0.25">
      <c r="A19" s="393"/>
      <c r="B19" s="320" t="s">
        <v>24</v>
      </c>
      <c r="C19" s="18">
        <v>1</v>
      </c>
      <c r="D19" s="217">
        <v>0.65</v>
      </c>
      <c r="E19" s="75">
        <f>УпрВесКоэф!E19</f>
        <v>0.15</v>
      </c>
      <c r="F19" s="321">
        <f t="shared" si="0"/>
        <v>9.7500000000000003E-2</v>
      </c>
      <c r="G19" s="385"/>
      <c r="H19" s="402"/>
      <c r="J19" s="3"/>
    </row>
    <row r="20" spans="1:10" ht="60" x14ac:dyDescent="0.25">
      <c r="A20" s="393"/>
      <c r="B20" s="320" t="s">
        <v>25</v>
      </c>
      <c r="C20" s="18">
        <v>0.25</v>
      </c>
      <c r="D20" s="217">
        <v>0.17</v>
      </c>
      <c r="E20" s="75">
        <f>УпрВесКоэф!E20</f>
        <v>0.2</v>
      </c>
      <c r="F20" s="321">
        <f t="shared" si="0"/>
        <v>3.4000000000000002E-2</v>
      </c>
      <c r="G20" s="385"/>
      <c r="H20" s="402"/>
      <c r="J20" s="3"/>
    </row>
    <row r="21" spans="1:10" ht="45" x14ac:dyDescent="0.25">
      <c r="A21" s="393"/>
      <c r="B21" s="320" t="s">
        <v>26</v>
      </c>
      <c r="C21" s="18">
        <v>0.35</v>
      </c>
      <c r="D21" s="217">
        <v>0.12</v>
      </c>
      <c r="E21" s="75">
        <f>УпрВесКоэф!E21</f>
        <v>0.2</v>
      </c>
      <c r="F21" s="321">
        <f t="shared" si="0"/>
        <v>2.4E-2</v>
      </c>
      <c r="G21" s="385"/>
      <c r="H21" s="402"/>
      <c r="J21" s="3"/>
    </row>
    <row r="22" spans="1:10" ht="60" x14ac:dyDescent="0.25">
      <c r="A22" s="393"/>
      <c r="B22" s="320" t="s">
        <v>27</v>
      </c>
      <c r="C22" s="20" t="s">
        <v>15</v>
      </c>
      <c r="D22" s="216">
        <v>1</v>
      </c>
      <c r="E22" s="75">
        <f>УпрВесКоэф!E22</f>
        <v>0.05</v>
      </c>
      <c r="F22" s="321">
        <f t="shared" si="0"/>
        <v>0.05</v>
      </c>
      <c r="G22" s="385"/>
      <c r="H22" s="402"/>
      <c r="J22" s="3"/>
    </row>
    <row r="23" spans="1:10" ht="60.75" thickBot="1" x14ac:dyDescent="0.3">
      <c r="A23" s="400"/>
      <c r="B23" s="320" t="s">
        <v>28</v>
      </c>
      <c r="C23" s="20" t="s">
        <v>15</v>
      </c>
      <c r="D23" s="216">
        <v>1</v>
      </c>
      <c r="E23" s="75">
        <f>УпрВесКоэф!E23</f>
        <v>0.05</v>
      </c>
      <c r="F23" s="321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20" t="s">
        <v>29</v>
      </c>
      <c r="C24" s="18">
        <v>0.15</v>
      </c>
      <c r="D24" s="217">
        <v>0.26</v>
      </c>
      <c r="E24" s="75">
        <f>УпрВесКоэф!E24</f>
        <v>1.83</v>
      </c>
      <c r="F24" s="321">
        <f t="shared" si="0"/>
        <v>0.47580000000000006</v>
      </c>
      <c r="G24" s="385" t="s">
        <v>2</v>
      </c>
      <c r="H24" s="402">
        <f>(F24+F25+F26+F27)-УпрВесКоэф!$K$25</f>
        <v>1.3658000000000001</v>
      </c>
      <c r="J24" s="3"/>
    </row>
    <row r="25" spans="1:10" ht="75" x14ac:dyDescent="0.25">
      <c r="A25" s="405"/>
      <c r="B25" s="320" t="s">
        <v>30</v>
      </c>
      <c r="C25" s="18">
        <v>0.15</v>
      </c>
      <c r="D25" s="217">
        <v>0.26</v>
      </c>
      <c r="E25" s="75">
        <f>УпрВесКоэф!E25</f>
        <v>1.5</v>
      </c>
      <c r="F25" s="321">
        <f t="shared" si="0"/>
        <v>0.39</v>
      </c>
      <c r="G25" s="385"/>
      <c r="H25" s="402"/>
      <c r="J25" s="3"/>
    </row>
    <row r="26" spans="1:10" ht="36" customHeight="1" x14ac:dyDescent="0.25">
      <c r="A26" s="405"/>
      <c r="B26" s="320" t="s">
        <v>40</v>
      </c>
      <c r="C26" s="20" t="s">
        <v>15</v>
      </c>
      <c r="D26" s="216">
        <v>1</v>
      </c>
      <c r="E26" s="75">
        <f>УпрВесКоэф!E26</f>
        <v>0.25</v>
      </c>
      <c r="F26" s="321">
        <f t="shared" si="0"/>
        <v>0.25</v>
      </c>
      <c r="G26" s="385"/>
      <c r="H26" s="402"/>
      <c r="J26" s="3"/>
    </row>
    <row r="27" spans="1:10" ht="45.75" thickBot="1" x14ac:dyDescent="0.3">
      <c r="A27" s="406"/>
      <c r="B27" s="320" t="s">
        <v>41</v>
      </c>
      <c r="C27" s="20" t="s">
        <v>15</v>
      </c>
      <c r="D27" s="216">
        <v>1</v>
      </c>
      <c r="E27" s="75">
        <f>УпрВесКоэф!E27</f>
        <v>0.25</v>
      </c>
      <c r="F27" s="321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20" t="s">
        <v>6</v>
      </c>
      <c r="C28" s="18">
        <v>0.7</v>
      </c>
      <c r="D28" s="49">
        <v>0.8</v>
      </c>
      <c r="E28" s="75">
        <f>УпрВесКоэф!E28</f>
        <v>1.4279999999999999</v>
      </c>
      <c r="F28" s="321">
        <f t="shared" si="0"/>
        <v>1.1424000000000001</v>
      </c>
      <c r="G28" s="318" t="s">
        <v>2</v>
      </c>
      <c r="H28" s="321">
        <f>F28-УпрВесКоэф!$K$28</f>
        <v>1.1424000000000001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5.8228490000000006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0" zoomScale="80" zoomScaleNormal="80" workbookViewId="0">
      <selection activeCell="H29" sqref="H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9" t="s">
        <v>42</v>
      </c>
      <c r="D3" s="319" t="s">
        <v>109</v>
      </c>
      <c r="E3" s="319" t="s">
        <v>9</v>
      </c>
      <c r="F3" s="319" t="s">
        <v>8</v>
      </c>
      <c r="G3" s="319" t="s">
        <v>10</v>
      </c>
      <c r="H3" s="319" t="s">
        <v>13</v>
      </c>
      <c r="J3" s="3"/>
    </row>
    <row r="4" spans="1:10" ht="30" x14ac:dyDescent="0.25">
      <c r="A4" s="392" t="s">
        <v>3</v>
      </c>
      <c r="B4" s="320" t="s">
        <v>36</v>
      </c>
      <c r="C4" s="6">
        <v>0.7</v>
      </c>
      <c r="D4" s="217">
        <v>7.0000000000000007E-2</v>
      </c>
      <c r="E4" s="75">
        <f>УпрВесКоэф!E4</f>
        <v>1.429</v>
      </c>
      <c r="F4" s="321">
        <f>D4*E4</f>
        <v>0.10003000000000001</v>
      </c>
      <c r="G4" s="385" t="s">
        <v>118</v>
      </c>
      <c r="H4" s="321">
        <f>F4-УпрВесКоэф!$K$4</f>
        <v>0.10003000000000001</v>
      </c>
      <c r="J4" s="3"/>
    </row>
    <row r="5" spans="1:10" ht="30" x14ac:dyDescent="0.25">
      <c r="A5" s="393"/>
      <c r="B5" s="320" t="s">
        <v>11</v>
      </c>
      <c r="C5" s="6">
        <v>0.7</v>
      </c>
      <c r="D5" s="217">
        <v>0.78</v>
      </c>
      <c r="E5" s="75">
        <f>УпрВесКоэф!E5</f>
        <v>1</v>
      </c>
      <c r="F5" s="321">
        <f t="shared" ref="F5:F28" si="0">D5*E5</f>
        <v>0.78</v>
      </c>
      <c r="G5" s="385"/>
      <c r="H5" s="402">
        <f>(F5+F6+F7)-УпрВесКоэф!$K$6</f>
        <v>1.1000000000000001</v>
      </c>
      <c r="J5" s="3"/>
    </row>
    <row r="6" spans="1:10" ht="35.25" customHeight="1" x14ac:dyDescent="0.25">
      <c r="A6" s="393"/>
      <c r="B6" s="320" t="s">
        <v>12</v>
      </c>
      <c r="C6" s="6">
        <v>0.3</v>
      </c>
      <c r="D6" s="217">
        <v>0.4</v>
      </c>
      <c r="E6" s="75">
        <f>УпрВесКоэф!E6</f>
        <v>0.8</v>
      </c>
      <c r="F6" s="321">
        <f t="shared" si="0"/>
        <v>0.32000000000000006</v>
      </c>
      <c r="G6" s="385"/>
      <c r="H6" s="402"/>
      <c r="J6" s="3"/>
    </row>
    <row r="7" spans="1:10" ht="30.75" thickBot="1" x14ac:dyDescent="0.3">
      <c r="A7" s="394"/>
      <c r="B7" s="320" t="s">
        <v>16</v>
      </c>
      <c r="C7" s="6">
        <v>0.1</v>
      </c>
      <c r="D7" s="217">
        <v>0</v>
      </c>
      <c r="E7" s="75">
        <f>УпрВесКоэф!E7</f>
        <v>0.6</v>
      </c>
      <c r="F7" s="321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20" t="s">
        <v>34</v>
      </c>
      <c r="C8" s="18">
        <v>0.9</v>
      </c>
      <c r="D8" s="49">
        <v>0.505</v>
      </c>
      <c r="E8" s="75">
        <f>УпрВесКоэф!E8</f>
        <v>1.111</v>
      </c>
      <c r="F8" s="321">
        <f t="shared" si="0"/>
        <v>0.56105499999999997</v>
      </c>
      <c r="G8" s="318" t="s">
        <v>110</v>
      </c>
      <c r="H8" s="321">
        <f>F8-УпрВесКоэф!$K$8</f>
        <v>0.56105499999999997</v>
      </c>
      <c r="J8" s="3"/>
    </row>
    <row r="9" spans="1:10" ht="75" x14ac:dyDescent="0.25">
      <c r="A9" s="399" t="s">
        <v>37</v>
      </c>
      <c r="B9" s="320" t="s">
        <v>38</v>
      </c>
      <c r="C9" s="18">
        <v>0.9</v>
      </c>
      <c r="D9" s="49">
        <v>0.45800000000000002</v>
      </c>
      <c r="E9" s="75">
        <f>УпрВесКоэф!E9</f>
        <v>0.311</v>
      </c>
      <c r="F9" s="321">
        <f t="shared" si="0"/>
        <v>0.14243800000000001</v>
      </c>
      <c r="G9" s="385" t="s">
        <v>110</v>
      </c>
      <c r="H9" s="402">
        <f>(F9+F10+F11+F12)-УпрВесКоэф!$K$10</f>
        <v>0.610738</v>
      </c>
      <c r="J9" s="3"/>
    </row>
    <row r="10" spans="1:10" ht="93.75" customHeight="1" x14ac:dyDescent="0.25">
      <c r="A10" s="393"/>
      <c r="B10" s="320" t="s">
        <v>17</v>
      </c>
      <c r="C10" s="18">
        <v>0.8</v>
      </c>
      <c r="D10" s="49">
        <v>0.46200000000000002</v>
      </c>
      <c r="E10" s="75">
        <f>УпрВесКоэф!E10</f>
        <v>0.3</v>
      </c>
      <c r="F10" s="321">
        <f t="shared" si="0"/>
        <v>0.1386</v>
      </c>
      <c r="G10" s="385"/>
      <c r="H10" s="402"/>
      <c r="J10" s="3"/>
    </row>
    <row r="11" spans="1:10" ht="90" x14ac:dyDescent="0.25">
      <c r="A11" s="393"/>
      <c r="B11" s="320" t="s">
        <v>18</v>
      </c>
      <c r="C11" s="18">
        <v>0.8</v>
      </c>
      <c r="D11" s="49">
        <v>0.59399999999999997</v>
      </c>
      <c r="E11" s="75">
        <f>УпрВесКоэф!E11</f>
        <v>0.3</v>
      </c>
      <c r="F11" s="321">
        <f t="shared" si="0"/>
        <v>0.1782</v>
      </c>
      <c r="G11" s="385"/>
      <c r="H11" s="402"/>
      <c r="J11" s="3"/>
    </row>
    <row r="12" spans="1:10" ht="60.75" thickBot="1" x14ac:dyDescent="0.3">
      <c r="A12" s="394"/>
      <c r="B12" s="320" t="s">
        <v>39</v>
      </c>
      <c r="C12" s="18">
        <v>0.8</v>
      </c>
      <c r="D12" s="49">
        <v>0.505</v>
      </c>
      <c r="E12" s="75">
        <f>УпрВесКоэф!E12</f>
        <v>0.3</v>
      </c>
      <c r="F12" s="321">
        <f t="shared" si="0"/>
        <v>0.1515</v>
      </c>
      <c r="G12" s="385"/>
      <c r="H12" s="402"/>
      <c r="J12" s="3"/>
    </row>
    <row r="13" spans="1:10" ht="90" x14ac:dyDescent="0.25">
      <c r="A13" s="392" t="s">
        <v>4</v>
      </c>
      <c r="B13" s="320" t="s">
        <v>19</v>
      </c>
      <c r="C13" s="18">
        <v>0.5</v>
      </c>
      <c r="D13" s="217">
        <v>1</v>
      </c>
      <c r="E13" s="75">
        <f>УпрВесКоэф!E13</f>
        <v>0.26</v>
      </c>
      <c r="F13" s="321">
        <f t="shared" si="0"/>
        <v>0.26</v>
      </c>
      <c r="G13" s="385" t="s">
        <v>2</v>
      </c>
      <c r="H13" s="402">
        <f>(F13+F14+F15+F16+F17+F18+F19+F20+F21+F22+F23)-УпрВесКоэф!$K$17</f>
        <v>1.0770000000000002</v>
      </c>
      <c r="J13" s="3"/>
    </row>
    <row r="14" spans="1:10" ht="90" x14ac:dyDescent="0.25">
      <c r="A14" s="393"/>
      <c r="B14" s="320" t="s">
        <v>20</v>
      </c>
      <c r="C14" s="18">
        <v>0.8</v>
      </c>
      <c r="D14" s="217">
        <v>1</v>
      </c>
      <c r="E14" s="75">
        <f>УпрВесКоэф!E14</f>
        <v>0.2</v>
      </c>
      <c r="F14" s="321">
        <f t="shared" si="0"/>
        <v>0.2</v>
      </c>
      <c r="G14" s="385"/>
      <c r="H14" s="402"/>
      <c r="J14" s="3"/>
    </row>
    <row r="15" spans="1:10" ht="45" x14ac:dyDescent="0.25">
      <c r="A15" s="393"/>
      <c r="B15" s="320" t="s">
        <v>21</v>
      </c>
      <c r="C15" s="20" t="s">
        <v>15</v>
      </c>
      <c r="D15" s="216">
        <v>1</v>
      </c>
      <c r="E15" s="75">
        <f>УпрВесКоэф!E15</f>
        <v>0.05</v>
      </c>
      <c r="F15" s="321">
        <f t="shared" si="0"/>
        <v>0.05</v>
      </c>
      <c r="G15" s="385"/>
      <c r="H15" s="402"/>
      <c r="J15" s="3"/>
    </row>
    <row r="16" spans="1:10" ht="75" x14ac:dyDescent="0.25">
      <c r="A16" s="393"/>
      <c r="B16" s="320" t="s">
        <v>22</v>
      </c>
      <c r="C16" s="20" t="s">
        <v>15</v>
      </c>
      <c r="D16" s="216">
        <v>1</v>
      </c>
      <c r="E16" s="75">
        <f>УпрВесКоэф!E16</f>
        <v>0.05</v>
      </c>
      <c r="F16" s="321">
        <f t="shared" si="0"/>
        <v>0.05</v>
      </c>
      <c r="G16" s="385"/>
      <c r="H16" s="402"/>
      <c r="J16" s="3"/>
    </row>
    <row r="17" spans="1:10" ht="135" x14ac:dyDescent="0.25">
      <c r="A17" s="393"/>
      <c r="B17" s="320" t="s">
        <v>35</v>
      </c>
      <c r="C17" s="18">
        <v>0.5</v>
      </c>
      <c r="D17" s="217">
        <v>0.6</v>
      </c>
      <c r="E17" s="75">
        <f>УпрВесКоэф!E17</f>
        <v>0.2</v>
      </c>
      <c r="F17" s="321">
        <f t="shared" si="0"/>
        <v>0.12</v>
      </c>
      <c r="G17" s="385"/>
      <c r="H17" s="402"/>
      <c r="J17" s="3"/>
    </row>
    <row r="18" spans="1:10" ht="90" x14ac:dyDescent="0.25">
      <c r="A18" s="393"/>
      <c r="B18" s="320" t="s">
        <v>23</v>
      </c>
      <c r="C18" s="18">
        <v>0.7</v>
      </c>
      <c r="D18" s="217">
        <v>0.3</v>
      </c>
      <c r="E18" s="75">
        <f>УпрВесКоэф!E18</f>
        <v>0.2</v>
      </c>
      <c r="F18" s="321">
        <f t="shared" si="0"/>
        <v>0.06</v>
      </c>
      <c r="G18" s="385"/>
      <c r="H18" s="402"/>
      <c r="J18" s="3"/>
    </row>
    <row r="19" spans="1:10" ht="60" x14ac:dyDescent="0.25">
      <c r="A19" s="393"/>
      <c r="B19" s="320" t="s">
        <v>24</v>
      </c>
      <c r="C19" s="18">
        <v>1</v>
      </c>
      <c r="D19" s="217">
        <v>0.7</v>
      </c>
      <c r="E19" s="75">
        <f>УпрВесКоэф!E19</f>
        <v>0.15</v>
      </c>
      <c r="F19" s="321">
        <f t="shared" si="0"/>
        <v>0.105</v>
      </c>
      <c r="G19" s="385"/>
      <c r="H19" s="402"/>
      <c r="J19" s="3"/>
    </row>
    <row r="20" spans="1:10" ht="60" x14ac:dyDescent="0.25">
      <c r="A20" s="393"/>
      <c r="B20" s="320" t="s">
        <v>25</v>
      </c>
      <c r="C20" s="18">
        <v>0.25</v>
      </c>
      <c r="D20" s="217">
        <v>0.33</v>
      </c>
      <c r="E20" s="75">
        <f>УпрВесКоэф!E20</f>
        <v>0.2</v>
      </c>
      <c r="F20" s="321">
        <f t="shared" si="0"/>
        <v>6.6000000000000003E-2</v>
      </c>
      <c r="G20" s="385"/>
      <c r="H20" s="402"/>
      <c r="J20" s="3"/>
    </row>
    <row r="21" spans="1:10" ht="45" x14ac:dyDescent="0.25">
      <c r="A21" s="393"/>
      <c r="B21" s="320" t="s">
        <v>26</v>
      </c>
      <c r="C21" s="18">
        <v>0.35</v>
      </c>
      <c r="D21" s="217">
        <v>0.33</v>
      </c>
      <c r="E21" s="75">
        <f>УпрВесКоэф!E21</f>
        <v>0.2</v>
      </c>
      <c r="F21" s="321">
        <f t="shared" si="0"/>
        <v>6.6000000000000003E-2</v>
      </c>
      <c r="G21" s="385"/>
      <c r="H21" s="402"/>
      <c r="J21" s="3"/>
    </row>
    <row r="22" spans="1:10" ht="60" x14ac:dyDescent="0.25">
      <c r="A22" s="393"/>
      <c r="B22" s="320" t="s">
        <v>27</v>
      </c>
      <c r="C22" s="20" t="s">
        <v>15</v>
      </c>
      <c r="D22" s="216">
        <v>1</v>
      </c>
      <c r="E22" s="75">
        <f>УпрВесКоэф!E22</f>
        <v>0.05</v>
      </c>
      <c r="F22" s="321">
        <f t="shared" si="0"/>
        <v>0.05</v>
      </c>
      <c r="G22" s="385"/>
      <c r="H22" s="402"/>
      <c r="J22" s="3"/>
    </row>
    <row r="23" spans="1:10" ht="60.75" thickBot="1" x14ac:dyDescent="0.3">
      <c r="A23" s="400"/>
      <c r="B23" s="320" t="s">
        <v>28</v>
      </c>
      <c r="C23" s="20" t="s">
        <v>15</v>
      </c>
      <c r="D23" s="216">
        <v>1</v>
      </c>
      <c r="E23" s="75">
        <f>УпрВесКоэф!E23</f>
        <v>0.05</v>
      </c>
      <c r="F23" s="321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20" t="s">
        <v>29</v>
      </c>
      <c r="C24" s="18">
        <v>0.15</v>
      </c>
      <c r="D24" s="217">
        <v>0.25</v>
      </c>
      <c r="E24" s="75">
        <f>УпрВесКоэф!E24</f>
        <v>1.83</v>
      </c>
      <c r="F24" s="321">
        <f t="shared" si="0"/>
        <v>0.45750000000000002</v>
      </c>
      <c r="G24" s="385" t="s">
        <v>2</v>
      </c>
      <c r="H24" s="402">
        <f>(F24+F25+F26+F27)-УпрВесКоэф!$K$25</f>
        <v>1.3325</v>
      </c>
      <c r="J24" s="3"/>
    </row>
    <row r="25" spans="1:10" ht="75" x14ac:dyDescent="0.25">
      <c r="A25" s="405"/>
      <c r="B25" s="320" t="s">
        <v>30</v>
      </c>
      <c r="C25" s="18">
        <v>0.15</v>
      </c>
      <c r="D25" s="217">
        <v>0.25</v>
      </c>
      <c r="E25" s="75">
        <f>УпрВесКоэф!E25</f>
        <v>1.5</v>
      </c>
      <c r="F25" s="321">
        <f t="shared" si="0"/>
        <v>0.375</v>
      </c>
      <c r="G25" s="385"/>
      <c r="H25" s="402"/>
      <c r="J25" s="3"/>
    </row>
    <row r="26" spans="1:10" ht="36" customHeight="1" x14ac:dyDescent="0.25">
      <c r="A26" s="405"/>
      <c r="B26" s="320" t="s">
        <v>40</v>
      </c>
      <c r="C26" s="20" t="s">
        <v>15</v>
      </c>
      <c r="D26" s="216">
        <v>1</v>
      </c>
      <c r="E26" s="75">
        <f>УпрВесКоэф!E26</f>
        <v>0.25</v>
      </c>
      <c r="F26" s="321">
        <f t="shared" si="0"/>
        <v>0.25</v>
      </c>
      <c r="G26" s="385"/>
      <c r="H26" s="402"/>
      <c r="J26" s="3"/>
    </row>
    <row r="27" spans="1:10" ht="45.75" thickBot="1" x14ac:dyDescent="0.3">
      <c r="A27" s="406"/>
      <c r="B27" s="320" t="s">
        <v>41</v>
      </c>
      <c r="C27" s="20" t="s">
        <v>15</v>
      </c>
      <c r="D27" s="216">
        <v>1</v>
      </c>
      <c r="E27" s="75">
        <f>УпрВесКоэф!E27</f>
        <v>0.25</v>
      </c>
      <c r="F27" s="321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20" t="s">
        <v>6</v>
      </c>
      <c r="C28" s="18">
        <v>0.7</v>
      </c>
      <c r="D28" s="49">
        <v>0.8</v>
      </c>
      <c r="E28" s="75">
        <f>УпрВесКоэф!E28</f>
        <v>1.4279999999999999</v>
      </c>
      <c r="F28" s="321">
        <f t="shared" si="0"/>
        <v>1.1424000000000001</v>
      </c>
      <c r="G28" s="318" t="s">
        <v>2</v>
      </c>
      <c r="H28" s="321">
        <f>F28-УпрВесКоэф!$K$28</f>
        <v>1.1424000000000001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5.8236930000000005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9" zoomScale="80" zoomScaleNormal="8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19" t="s">
        <v>42</v>
      </c>
      <c r="D3" s="319" t="s">
        <v>109</v>
      </c>
      <c r="E3" s="319" t="s">
        <v>9</v>
      </c>
      <c r="F3" s="319" t="s">
        <v>8</v>
      </c>
      <c r="G3" s="319" t="s">
        <v>10</v>
      </c>
      <c r="H3" s="319" t="s">
        <v>13</v>
      </c>
      <c r="J3" s="3"/>
    </row>
    <row r="4" spans="1:10" ht="30" x14ac:dyDescent="0.25">
      <c r="A4" s="392" t="s">
        <v>3</v>
      </c>
      <c r="B4" s="320" t="s">
        <v>36</v>
      </c>
      <c r="C4" s="6">
        <v>0.7</v>
      </c>
      <c r="D4" s="217">
        <v>0</v>
      </c>
      <c r="E4" s="75">
        <f>УпрВесКоэф!E4</f>
        <v>1.429</v>
      </c>
      <c r="F4" s="321">
        <f>D4*E4</f>
        <v>0</v>
      </c>
      <c r="G4" s="385" t="s">
        <v>111</v>
      </c>
      <c r="H4" s="321">
        <f>F4-УпрВесКоэф!$K$4</f>
        <v>0</v>
      </c>
      <c r="J4" s="3"/>
    </row>
    <row r="5" spans="1:10" ht="30" x14ac:dyDescent="0.25">
      <c r="A5" s="393"/>
      <c r="B5" s="320" t="s">
        <v>11</v>
      </c>
      <c r="C5" s="6">
        <v>0.7</v>
      </c>
      <c r="D5" s="217">
        <v>0.76</v>
      </c>
      <c r="E5" s="75">
        <f>УпрВесКоэф!E5</f>
        <v>1</v>
      </c>
      <c r="F5" s="321">
        <f t="shared" ref="F5:F28" si="0">D5*E5</f>
        <v>0.76</v>
      </c>
      <c r="G5" s="385"/>
      <c r="H5" s="402">
        <f>(F5+F6+F7)-УпрВесКоэф!$K$6</f>
        <v>0.76</v>
      </c>
      <c r="J5" s="3"/>
    </row>
    <row r="6" spans="1:10" ht="35.25" customHeight="1" x14ac:dyDescent="0.25">
      <c r="A6" s="393"/>
      <c r="B6" s="320" t="s">
        <v>12</v>
      </c>
      <c r="C6" s="6">
        <v>0.3</v>
      </c>
      <c r="D6" s="217">
        <v>0</v>
      </c>
      <c r="E6" s="75">
        <f>УпрВесКоэф!E6</f>
        <v>0.8</v>
      </c>
      <c r="F6" s="321">
        <f t="shared" si="0"/>
        <v>0</v>
      </c>
      <c r="G6" s="385"/>
      <c r="H6" s="402"/>
      <c r="J6" s="3"/>
    </row>
    <row r="7" spans="1:10" ht="30.75" thickBot="1" x14ac:dyDescent="0.3">
      <c r="A7" s="394"/>
      <c r="B7" s="320" t="s">
        <v>16</v>
      </c>
      <c r="C7" s="6">
        <v>0.1</v>
      </c>
      <c r="D7" s="217">
        <v>0</v>
      </c>
      <c r="E7" s="75">
        <f>УпрВесКоэф!E7</f>
        <v>0.6</v>
      </c>
      <c r="F7" s="321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20" t="s">
        <v>34</v>
      </c>
      <c r="C8" s="18">
        <v>0.9</v>
      </c>
      <c r="D8" s="49">
        <v>0.88100000000000001</v>
      </c>
      <c r="E8" s="75">
        <f>УпрВесКоэф!E8</f>
        <v>1.111</v>
      </c>
      <c r="F8" s="321">
        <f t="shared" si="0"/>
        <v>0.97879099999999997</v>
      </c>
      <c r="G8" s="318" t="s">
        <v>110</v>
      </c>
      <c r="H8" s="321">
        <f>F8-УпрВесКоэф!$K$8</f>
        <v>0.97879099999999997</v>
      </c>
      <c r="J8" s="3"/>
    </row>
    <row r="9" spans="1:10" ht="75" x14ac:dyDescent="0.25">
      <c r="A9" s="399" t="s">
        <v>37</v>
      </c>
      <c r="B9" s="320" t="s">
        <v>38</v>
      </c>
      <c r="C9" s="18">
        <v>0.9</v>
      </c>
      <c r="D9" s="49">
        <v>0.86699999999999999</v>
      </c>
      <c r="E9" s="75">
        <f>УпрВесКоэф!E9</f>
        <v>0.311</v>
      </c>
      <c r="F9" s="321">
        <f t="shared" si="0"/>
        <v>0.26963700000000002</v>
      </c>
      <c r="G9" s="385" t="s">
        <v>110</v>
      </c>
      <c r="H9" s="402">
        <f>(F9+F10+F11+F12)-УпрВесКоэф!$K$10</f>
        <v>1.0646370000000001</v>
      </c>
      <c r="J9" s="3"/>
    </row>
    <row r="10" spans="1:10" ht="93.75" customHeight="1" x14ac:dyDescent="0.25">
      <c r="A10" s="393"/>
      <c r="B10" s="320" t="s">
        <v>17</v>
      </c>
      <c r="C10" s="18">
        <v>0.8</v>
      </c>
      <c r="D10" s="49">
        <v>0.875</v>
      </c>
      <c r="E10" s="75">
        <f>УпрВесКоэф!E10</f>
        <v>0.3</v>
      </c>
      <c r="F10" s="321">
        <f t="shared" si="0"/>
        <v>0.26250000000000001</v>
      </c>
      <c r="G10" s="385"/>
      <c r="H10" s="402"/>
      <c r="J10" s="3"/>
    </row>
    <row r="11" spans="1:10" ht="90" x14ac:dyDescent="0.25">
      <c r="A11" s="393"/>
      <c r="B11" s="320" t="s">
        <v>18</v>
      </c>
      <c r="C11" s="18">
        <v>0.8</v>
      </c>
      <c r="D11" s="49">
        <v>0.89600000000000002</v>
      </c>
      <c r="E11" s="75">
        <f>УпрВесКоэф!E11</f>
        <v>0.3</v>
      </c>
      <c r="F11" s="321">
        <f t="shared" si="0"/>
        <v>0.26879999999999998</v>
      </c>
      <c r="G11" s="385"/>
      <c r="H11" s="402"/>
      <c r="J11" s="3"/>
    </row>
    <row r="12" spans="1:10" ht="60.75" thickBot="1" x14ac:dyDescent="0.3">
      <c r="A12" s="394"/>
      <c r="B12" s="320" t="s">
        <v>39</v>
      </c>
      <c r="C12" s="18">
        <v>0.8</v>
      </c>
      <c r="D12" s="49">
        <v>0.879</v>
      </c>
      <c r="E12" s="75">
        <f>УпрВесКоэф!E12</f>
        <v>0.3</v>
      </c>
      <c r="F12" s="321">
        <f t="shared" si="0"/>
        <v>0.26369999999999999</v>
      </c>
      <c r="G12" s="385"/>
      <c r="H12" s="402"/>
      <c r="J12" s="3"/>
    </row>
    <row r="13" spans="1:10" ht="90" x14ac:dyDescent="0.25">
      <c r="A13" s="392" t="s">
        <v>4</v>
      </c>
      <c r="B13" s="320" t="s">
        <v>19</v>
      </c>
      <c r="C13" s="18">
        <v>0.5</v>
      </c>
      <c r="D13" s="217">
        <v>1</v>
      </c>
      <c r="E13" s="75">
        <f>УпрВесКоэф!E13</f>
        <v>0.26</v>
      </c>
      <c r="F13" s="321">
        <f t="shared" si="0"/>
        <v>0.26</v>
      </c>
      <c r="G13" s="385" t="s">
        <v>2</v>
      </c>
      <c r="H13" s="402">
        <f>(F13+F14+F15+F16+F17+F18+F19+F20+F21+F22+F23)-УпрВесКоэф!$K$17</f>
        <v>1.0745000000000002</v>
      </c>
      <c r="J13" s="3"/>
    </row>
    <row r="14" spans="1:10" ht="90" x14ac:dyDescent="0.25">
      <c r="A14" s="393"/>
      <c r="B14" s="320" t="s">
        <v>20</v>
      </c>
      <c r="C14" s="18">
        <v>0.8</v>
      </c>
      <c r="D14" s="217">
        <v>1</v>
      </c>
      <c r="E14" s="75">
        <f>УпрВесКоэф!E14</f>
        <v>0.2</v>
      </c>
      <c r="F14" s="321">
        <f t="shared" si="0"/>
        <v>0.2</v>
      </c>
      <c r="G14" s="385"/>
      <c r="H14" s="402"/>
      <c r="J14" s="3"/>
    </row>
    <row r="15" spans="1:10" ht="45" x14ac:dyDescent="0.25">
      <c r="A15" s="393"/>
      <c r="B15" s="320" t="s">
        <v>21</v>
      </c>
      <c r="C15" s="20" t="s">
        <v>15</v>
      </c>
      <c r="D15" s="216">
        <v>1</v>
      </c>
      <c r="E15" s="75">
        <f>УпрВесКоэф!E15</f>
        <v>0.05</v>
      </c>
      <c r="F15" s="321">
        <f t="shared" si="0"/>
        <v>0.05</v>
      </c>
      <c r="G15" s="385"/>
      <c r="H15" s="402"/>
      <c r="J15" s="3"/>
    </row>
    <row r="16" spans="1:10" ht="75" x14ac:dyDescent="0.25">
      <c r="A16" s="393"/>
      <c r="B16" s="320" t="s">
        <v>22</v>
      </c>
      <c r="C16" s="20" t="s">
        <v>15</v>
      </c>
      <c r="D16" s="216">
        <v>1</v>
      </c>
      <c r="E16" s="75">
        <f>УпрВесКоэф!E16</f>
        <v>0.05</v>
      </c>
      <c r="F16" s="321">
        <f t="shared" si="0"/>
        <v>0.05</v>
      </c>
      <c r="G16" s="385"/>
      <c r="H16" s="402"/>
      <c r="J16" s="3"/>
    </row>
    <row r="17" spans="1:10" ht="135" x14ac:dyDescent="0.25">
      <c r="A17" s="393"/>
      <c r="B17" s="320" t="s">
        <v>35</v>
      </c>
      <c r="C17" s="18">
        <v>0.5</v>
      </c>
      <c r="D17" s="217">
        <v>0.6</v>
      </c>
      <c r="E17" s="75">
        <f>УпрВесКоэф!E17</f>
        <v>0.2</v>
      </c>
      <c r="F17" s="321">
        <f t="shared" si="0"/>
        <v>0.12</v>
      </c>
      <c r="G17" s="385"/>
      <c r="H17" s="402"/>
      <c r="J17" s="3"/>
    </row>
    <row r="18" spans="1:10" ht="90" x14ac:dyDescent="0.25">
      <c r="A18" s="393"/>
      <c r="B18" s="320" t="s">
        <v>23</v>
      </c>
      <c r="C18" s="18">
        <v>0.7</v>
      </c>
      <c r="D18" s="217">
        <v>0.32</v>
      </c>
      <c r="E18" s="75">
        <f>УпрВесКоэф!E18</f>
        <v>0.2</v>
      </c>
      <c r="F18" s="321">
        <f t="shared" si="0"/>
        <v>6.4000000000000001E-2</v>
      </c>
      <c r="G18" s="385"/>
      <c r="H18" s="402"/>
      <c r="J18" s="3"/>
    </row>
    <row r="19" spans="1:10" ht="60" x14ac:dyDescent="0.25">
      <c r="A19" s="393"/>
      <c r="B19" s="320" t="s">
        <v>24</v>
      </c>
      <c r="C19" s="18">
        <v>1</v>
      </c>
      <c r="D19" s="217">
        <v>0.71</v>
      </c>
      <c r="E19" s="75">
        <f>УпрВесКоэф!E19</f>
        <v>0.15</v>
      </c>
      <c r="F19" s="321">
        <f t="shared" si="0"/>
        <v>0.1065</v>
      </c>
      <c r="G19" s="385"/>
      <c r="H19" s="402"/>
      <c r="J19" s="3"/>
    </row>
    <row r="20" spans="1:10" ht="60" x14ac:dyDescent="0.25">
      <c r="A20" s="393"/>
      <c r="B20" s="320" t="s">
        <v>25</v>
      </c>
      <c r="C20" s="18">
        <v>0.25</v>
      </c>
      <c r="D20" s="217">
        <v>0.31</v>
      </c>
      <c r="E20" s="75">
        <f>УпрВесКоэф!E20</f>
        <v>0.2</v>
      </c>
      <c r="F20" s="321">
        <f t="shared" si="0"/>
        <v>6.2E-2</v>
      </c>
      <c r="G20" s="385"/>
      <c r="H20" s="402"/>
      <c r="J20" s="3"/>
    </row>
    <row r="21" spans="1:10" ht="45" x14ac:dyDescent="0.25">
      <c r="A21" s="393"/>
      <c r="B21" s="320" t="s">
        <v>26</v>
      </c>
      <c r="C21" s="18">
        <v>0.35</v>
      </c>
      <c r="D21" s="217">
        <v>0.31</v>
      </c>
      <c r="E21" s="75">
        <f>УпрВесКоэф!E21</f>
        <v>0.2</v>
      </c>
      <c r="F21" s="321">
        <f t="shared" si="0"/>
        <v>6.2E-2</v>
      </c>
      <c r="G21" s="385"/>
      <c r="H21" s="402"/>
      <c r="J21" s="3"/>
    </row>
    <row r="22" spans="1:10" ht="60" x14ac:dyDescent="0.25">
      <c r="A22" s="393"/>
      <c r="B22" s="320" t="s">
        <v>27</v>
      </c>
      <c r="C22" s="20" t="s">
        <v>15</v>
      </c>
      <c r="D22" s="216">
        <v>1</v>
      </c>
      <c r="E22" s="75">
        <f>УпрВесКоэф!E22</f>
        <v>0.05</v>
      </c>
      <c r="F22" s="321">
        <f t="shared" si="0"/>
        <v>0.05</v>
      </c>
      <c r="G22" s="385"/>
      <c r="H22" s="402"/>
      <c r="J22" s="3"/>
    </row>
    <row r="23" spans="1:10" ht="60.75" thickBot="1" x14ac:dyDescent="0.3">
      <c r="A23" s="400"/>
      <c r="B23" s="320" t="s">
        <v>28</v>
      </c>
      <c r="C23" s="20" t="s">
        <v>15</v>
      </c>
      <c r="D23" s="216">
        <v>1</v>
      </c>
      <c r="E23" s="75">
        <f>УпрВесКоэф!E23</f>
        <v>0.05</v>
      </c>
      <c r="F23" s="321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20" t="s">
        <v>29</v>
      </c>
      <c r="C24" s="18">
        <v>0.15</v>
      </c>
      <c r="D24" s="217">
        <v>0.27700000000000002</v>
      </c>
      <c r="E24" s="75">
        <f>УпрВесКоэф!E24</f>
        <v>1.83</v>
      </c>
      <c r="F24" s="321">
        <f t="shared" si="0"/>
        <v>0.50691000000000008</v>
      </c>
      <c r="G24" s="385" t="s">
        <v>110</v>
      </c>
      <c r="H24" s="402">
        <f>(F24+F25+F26+F27)-УпрВесКоэф!$K$25</f>
        <v>1.4224100000000002</v>
      </c>
      <c r="J24" s="3"/>
    </row>
    <row r="25" spans="1:10" ht="75" x14ac:dyDescent="0.25">
      <c r="A25" s="405"/>
      <c r="B25" s="320" t="s">
        <v>30</v>
      </c>
      <c r="C25" s="18">
        <v>0.15</v>
      </c>
      <c r="D25" s="217">
        <v>0.27700000000000002</v>
      </c>
      <c r="E25" s="75">
        <f>УпрВесКоэф!E25</f>
        <v>1.5</v>
      </c>
      <c r="F25" s="321">
        <f t="shared" si="0"/>
        <v>0.41550000000000004</v>
      </c>
      <c r="G25" s="385"/>
      <c r="H25" s="402"/>
      <c r="J25" s="3"/>
    </row>
    <row r="26" spans="1:10" ht="36" customHeight="1" x14ac:dyDescent="0.25">
      <c r="A26" s="405"/>
      <c r="B26" s="320" t="s">
        <v>40</v>
      </c>
      <c r="C26" s="20" t="s">
        <v>15</v>
      </c>
      <c r="D26" s="216">
        <v>1</v>
      </c>
      <c r="E26" s="75">
        <f>УпрВесКоэф!E26</f>
        <v>0.25</v>
      </c>
      <c r="F26" s="321">
        <f t="shared" si="0"/>
        <v>0.25</v>
      </c>
      <c r="G26" s="385"/>
      <c r="H26" s="402"/>
      <c r="J26" s="3"/>
    </row>
    <row r="27" spans="1:10" ht="45.75" thickBot="1" x14ac:dyDescent="0.3">
      <c r="A27" s="406"/>
      <c r="B27" s="320" t="s">
        <v>41</v>
      </c>
      <c r="C27" s="20" t="s">
        <v>15</v>
      </c>
      <c r="D27" s="216">
        <v>1</v>
      </c>
      <c r="E27" s="75">
        <f>УпрВесКоэф!E27</f>
        <v>0.25</v>
      </c>
      <c r="F27" s="321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20" t="s">
        <v>6</v>
      </c>
      <c r="C28" s="18">
        <v>0.7</v>
      </c>
      <c r="D28" s="49">
        <v>0.8</v>
      </c>
      <c r="E28" s="75">
        <f>УпрВесКоэф!E28</f>
        <v>1.4279999999999999</v>
      </c>
      <c r="F28" s="321">
        <f t="shared" si="0"/>
        <v>1.1424000000000001</v>
      </c>
      <c r="G28" s="318" t="s">
        <v>2</v>
      </c>
      <c r="H28" s="321">
        <f>F28-УпрВесКоэф!$K$28</f>
        <v>1.1424000000000001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6.4427380000000012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0" zoomScale="80" zoomScaleNormal="80" workbookViewId="0">
      <selection activeCell="E17" sqref="E17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22" t="s">
        <v>42</v>
      </c>
      <c r="D3" s="322" t="s">
        <v>109</v>
      </c>
      <c r="E3" s="322" t="s">
        <v>9</v>
      </c>
      <c r="F3" s="322" t="s">
        <v>8</v>
      </c>
      <c r="G3" s="322" t="s">
        <v>10</v>
      </c>
      <c r="H3" s="322" t="s">
        <v>13</v>
      </c>
      <c r="J3" s="3"/>
    </row>
    <row r="4" spans="1:10" ht="30" x14ac:dyDescent="0.25">
      <c r="A4" s="392" t="s">
        <v>3</v>
      </c>
      <c r="B4" s="325" t="s">
        <v>36</v>
      </c>
      <c r="C4" s="6">
        <v>0.7</v>
      </c>
      <c r="D4" s="217">
        <v>0</v>
      </c>
      <c r="E4" s="75">
        <f>УпрВесКоэф!E4</f>
        <v>1.429</v>
      </c>
      <c r="F4" s="324">
        <f>D4*E4</f>
        <v>0</v>
      </c>
      <c r="G4" s="385" t="s">
        <v>111</v>
      </c>
      <c r="H4" s="324">
        <f>F4-УпрВесКоэф!$K$4</f>
        <v>0</v>
      </c>
      <c r="J4" s="3"/>
    </row>
    <row r="5" spans="1:10" ht="30" x14ac:dyDescent="0.25">
      <c r="A5" s="393"/>
      <c r="B5" s="325" t="s">
        <v>11</v>
      </c>
      <c r="C5" s="6">
        <v>0.7</v>
      </c>
      <c r="D5" s="217">
        <v>0.33</v>
      </c>
      <c r="E5" s="75">
        <f>УпрВесКоэф!E5</f>
        <v>1</v>
      </c>
      <c r="F5" s="324">
        <f t="shared" ref="F5:F28" si="0">D5*E5</f>
        <v>0.33</v>
      </c>
      <c r="G5" s="385"/>
      <c r="H5" s="402">
        <f>(F5+F6+F7)-УпрВесКоэф!$K$6</f>
        <v>0.74400000000000011</v>
      </c>
      <c r="J5" s="3"/>
    </row>
    <row r="6" spans="1:10" ht="35.25" customHeight="1" x14ac:dyDescent="0.25">
      <c r="A6" s="393"/>
      <c r="B6" s="325" t="s">
        <v>12</v>
      </c>
      <c r="C6" s="6">
        <v>0.3</v>
      </c>
      <c r="D6" s="217">
        <v>0.33</v>
      </c>
      <c r="E6" s="75">
        <f>УпрВесКоэф!E6</f>
        <v>0.8</v>
      </c>
      <c r="F6" s="324">
        <f t="shared" si="0"/>
        <v>0.26400000000000001</v>
      </c>
      <c r="G6" s="385"/>
      <c r="H6" s="402"/>
      <c r="J6" s="3"/>
    </row>
    <row r="7" spans="1:10" ht="30.75" thickBot="1" x14ac:dyDescent="0.3">
      <c r="A7" s="394"/>
      <c r="B7" s="325" t="s">
        <v>16</v>
      </c>
      <c r="C7" s="6">
        <v>0.1</v>
      </c>
      <c r="D7" s="217">
        <v>0.25</v>
      </c>
      <c r="E7" s="75">
        <f>УпрВесКоэф!E7</f>
        <v>0.6</v>
      </c>
      <c r="F7" s="324">
        <f t="shared" si="0"/>
        <v>0.15</v>
      </c>
      <c r="G7" s="385"/>
      <c r="H7" s="402"/>
      <c r="J7" s="3"/>
    </row>
    <row r="8" spans="1:10" ht="124.5" customHeight="1" thickBot="1" x14ac:dyDescent="0.3">
      <c r="A8" s="249" t="s">
        <v>7</v>
      </c>
      <c r="B8" s="325" t="s">
        <v>34</v>
      </c>
      <c r="C8" s="18">
        <v>0.9</v>
      </c>
      <c r="D8" s="49">
        <v>0.61599999999999999</v>
      </c>
      <c r="E8" s="75">
        <f>УпрВесКоэф!E8</f>
        <v>1.111</v>
      </c>
      <c r="F8" s="324">
        <f t="shared" si="0"/>
        <v>0.68437599999999998</v>
      </c>
      <c r="G8" s="323" t="s">
        <v>110</v>
      </c>
      <c r="H8" s="324">
        <f>F8-УпрВесКоэф!$K$8</f>
        <v>0.68437599999999998</v>
      </c>
      <c r="J8" s="3"/>
    </row>
    <row r="9" spans="1:10" ht="75" x14ac:dyDescent="0.25">
      <c r="A9" s="399" t="s">
        <v>37</v>
      </c>
      <c r="B9" s="325" t="s">
        <v>38</v>
      </c>
      <c r="C9" s="18">
        <v>0.9</v>
      </c>
      <c r="D9" s="49">
        <v>0.55000000000000004</v>
      </c>
      <c r="E9" s="75">
        <f>УпрВесКоэф!E9</f>
        <v>0.311</v>
      </c>
      <c r="F9" s="324">
        <f t="shared" si="0"/>
        <v>0.17105000000000001</v>
      </c>
      <c r="G9" s="385" t="s">
        <v>110</v>
      </c>
      <c r="H9" s="402">
        <f>(F9+F10+F11+F12)-УпрВесКоэф!$K$10</f>
        <v>0.73805000000000009</v>
      </c>
      <c r="J9" s="3"/>
    </row>
    <row r="10" spans="1:10" ht="93.75" customHeight="1" x14ac:dyDescent="0.25">
      <c r="A10" s="393"/>
      <c r="B10" s="325" t="s">
        <v>17</v>
      </c>
      <c r="C10" s="18">
        <v>0.8</v>
      </c>
      <c r="D10" s="49">
        <v>0.65500000000000003</v>
      </c>
      <c r="E10" s="75">
        <f>УпрВесКоэф!E10</f>
        <v>0.3</v>
      </c>
      <c r="F10" s="324">
        <f t="shared" si="0"/>
        <v>0.19650000000000001</v>
      </c>
      <c r="G10" s="385"/>
      <c r="H10" s="402"/>
      <c r="J10" s="3"/>
    </row>
    <row r="11" spans="1:10" ht="90" x14ac:dyDescent="0.25">
      <c r="A11" s="393"/>
      <c r="B11" s="325" t="s">
        <v>18</v>
      </c>
      <c r="C11" s="18">
        <v>0.8</v>
      </c>
      <c r="D11" s="49">
        <v>0.625</v>
      </c>
      <c r="E11" s="75">
        <f>УпрВесКоэф!E11</f>
        <v>0.3</v>
      </c>
      <c r="F11" s="324">
        <f t="shared" si="0"/>
        <v>0.1875</v>
      </c>
      <c r="G11" s="385"/>
      <c r="H11" s="402"/>
      <c r="J11" s="3"/>
    </row>
    <row r="12" spans="1:10" ht="60.75" thickBot="1" x14ac:dyDescent="0.3">
      <c r="A12" s="394"/>
      <c r="B12" s="325" t="s">
        <v>39</v>
      </c>
      <c r="C12" s="18">
        <v>0.8</v>
      </c>
      <c r="D12" s="49">
        <v>0.61</v>
      </c>
      <c r="E12" s="75">
        <f>УпрВесКоэф!E12</f>
        <v>0.3</v>
      </c>
      <c r="F12" s="324">
        <f t="shared" si="0"/>
        <v>0.183</v>
      </c>
      <c r="G12" s="385"/>
      <c r="H12" s="402"/>
      <c r="J12" s="3"/>
    </row>
    <row r="13" spans="1:10" ht="90" x14ac:dyDescent="0.25">
      <c r="A13" s="392" t="s">
        <v>4</v>
      </c>
      <c r="B13" s="325" t="s">
        <v>19</v>
      </c>
      <c r="C13" s="18">
        <v>0.5</v>
      </c>
      <c r="D13" s="217">
        <v>1</v>
      </c>
      <c r="E13" s="75">
        <f>УпрВесКоэф!E13</f>
        <v>0.26</v>
      </c>
      <c r="F13" s="324">
        <f t="shared" si="0"/>
        <v>0.26</v>
      </c>
      <c r="G13" s="385" t="s">
        <v>110</v>
      </c>
      <c r="H13" s="402">
        <f>(F13+F14+F15+F16+F17+F18+F19+F20+F21+F22+F23)-УпрВесКоэф!$K$17</f>
        <v>0.82000000000000017</v>
      </c>
      <c r="J13" s="3"/>
    </row>
    <row r="14" spans="1:10" ht="90" x14ac:dyDescent="0.25">
      <c r="A14" s="393"/>
      <c r="B14" s="325" t="s">
        <v>20</v>
      </c>
      <c r="C14" s="18">
        <v>0.8</v>
      </c>
      <c r="D14" s="217">
        <v>1</v>
      </c>
      <c r="E14" s="75">
        <f>УпрВесКоэф!E14</f>
        <v>0.2</v>
      </c>
      <c r="F14" s="324">
        <f t="shared" si="0"/>
        <v>0.2</v>
      </c>
      <c r="G14" s="385"/>
      <c r="H14" s="402"/>
      <c r="J14" s="3"/>
    </row>
    <row r="15" spans="1:10" ht="45" x14ac:dyDescent="0.25">
      <c r="A15" s="393"/>
      <c r="B15" s="325" t="s">
        <v>21</v>
      </c>
      <c r="C15" s="20" t="s">
        <v>15</v>
      </c>
      <c r="D15" s="216">
        <v>1</v>
      </c>
      <c r="E15" s="75">
        <f>УпрВесКоэф!E15</f>
        <v>0.05</v>
      </c>
      <c r="F15" s="324">
        <f t="shared" si="0"/>
        <v>0.05</v>
      </c>
      <c r="G15" s="385"/>
      <c r="H15" s="402"/>
      <c r="J15" s="3"/>
    </row>
    <row r="16" spans="1:10" ht="75" x14ac:dyDescent="0.25">
      <c r="A16" s="393"/>
      <c r="B16" s="325" t="s">
        <v>22</v>
      </c>
      <c r="C16" s="20" t="s">
        <v>15</v>
      </c>
      <c r="D16" s="216">
        <v>1</v>
      </c>
      <c r="E16" s="75">
        <f>УпрВесКоэф!E16</f>
        <v>0.05</v>
      </c>
      <c r="F16" s="324">
        <f t="shared" si="0"/>
        <v>0.05</v>
      </c>
      <c r="G16" s="385"/>
      <c r="H16" s="402"/>
      <c r="J16" s="3"/>
    </row>
    <row r="17" spans="1:10" ht="135" x14ac:dyDescent="0.25">
      <c r="A17" s="393"/>
      <c r="B17" s="325" t="s">
        <v>35</v>
      </c>
      <c r="C17" s="18">
        <v>0.5</v>
      </c>
      <c r="D17" s="217">
        <v>0.8</v>
      </c>
      <c r="E17" s="75">
        <f>УпрВесКоэф!E17</f>
        <v>0.2</v>
      </c>
      <c r="F17" s="324">
        <f t="shared" si="0"/>
        <v>0.16000000000000003</v>
      </c>
      <c r="G17" s="385"/>
      <c r="H17" s="402"/>
      <c r="J17" s="3"/>
    </row>
    <row r="18" spans="1:10" ht="90" x14ac:dyDescent="0.25">
      <c r="A18" s="393"/>
      <c r="B18" s="325" t="s">
        <v>23</v>
      </c>
      <c r="C18" s="18">
        <v>0.7</v>
      </c>
      <c r="D18" s="217">
        <v>0</v>
      </c>
      <c r="E18" s="75">
        <f>УпрВесКоэф!E18</f>
        <v>0.2</v>
      </c>
      <c r="F18" s="324">
        <f t="shared" si="0"/>
        <v>0</v>
      </c>
      <c r="G18" s="385"/>
      <c r="H18" s="402"/>
      <c r="J18" s="3"/>
    </row>
    <row r="19" spans="1:10" ht="60" x14ac:dyDescent="0.25">
      <c r="A19" s="393"/>
      <c r="B19" s="325" t="s">
        <v>24</v>
      </c>
      <c r="C19" s="18">
        <v>1</v>
      </c>
      <c r="D19" s="217">
        <v>0</v>
      </c>
      <c r="E19" s="75">
        <f>УпрВесКоэф!E19</f>
        <v>0.15</v>
      </c>
      <c r="F19" s="324">
        <f t="shared" si="0"/>
        <v>0</v>
      </c>
      <c r="G19" s="385"/>
      <c r="H19" s="402"/>
      <c r="J19" s="3"/>
    </row>
    <row r="20" spans="1:10" ht="60" x14ac:dyDescent="0.25">
      <c r="A20" s="393"/>
      <c r="B20" s="325" t="s">
        <v>25</v>
      </c>
      <c r="C20" s="18">
        <v>0.25</v>
      </c>
      <c r="D20" s="217">
        <v>0</v>
      </c>
      <c r="E20" s="75">
        <f>УпрВесКоэф!E20</f>
        <v>0.2</v>
      </c>
      <c r="F20" s="324">
        <f t="shared" si="0"/>
        <v>0</v>
      </c>
      <c r="G20" s="385"/>
      <c r="H20" s="402"/>
      <c r="J20" s="3"/>
    </row>
    <row r="21" spans="1:10" ht="45" x14ac:dyDescent="0.25">
      <c r="A21" s="393"/>
      <c r="B21" s="325" t="s">
        <v>26</v>
      </c>
      <c r="C21" s="18">
        <v>0.35</v>
      </c>
      <c r="D21" s="217">
        <v>0</v>
      </c>
      <c r="E21" s="75">
        <f>УпрВесКоэф!E21</f>
        <v>0.2</v>
      </c>
      <c r="F21" s="324">
        <f t="shared" si="0"/>
        <v>0</v>
      </c>
      <c r="G21" s="385"/>
      <c r="H21" s="402"/>
      <c r="J21" s="3"/>
    </row>
    <row r="22" spans="1:10" ht="60" x14ac:dyDescent="0.25">
      <c r="A22" s="393"/>
      <c r="B22" s="325" t="s">
        <v>27</v>
      </c>
      <c r="C22" s="20" t="s">
        <v>15</v>
      </c>
      <c r="D22" s="216">
        <v>1</v>
      </c>
      <c r="E22" s="75">
        <f>УпрВесКоэф!E22</f>
        <v>0.05</v>
      </c>
      <c r="F22" s="324">
        <f t="shared" si="0"/>
        <v>0.05</v>
      </c>
      <c r="G22" s="385"/>
      <c r="H22" s="402"/>
      <c r="J22" s="3"/>
    </row>
    <row r="23" spans="1:10" ht="60.75" thickBot="1" x14ac:dyDescent="0.3">
      <c r="A23" s="400"/>
      <c r="B23" s="325" t="s">
        <v>28</v>
      </c>
      <c r="C23" s="20" t="s">
        <v>15</v>
      </c>
      <c r="D23" s="216">
        <v>1</v>
      </c>
      <c r="E23" s="75">
        <f>УпрВесКоэф!E23</f>
        <v>0.05</v>
      </c>
      <c r="F23" s="32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25" t="s">
        <v>29</v>
      </c>
      <c r="C24" s="18">
        <v>0.15</v>
      </c>
      <c r="D24" s="217">
        <v>0</v>
      </c>
      <c r="E24" s="75">
        <f>УпрВесКоэф!E24</f>
        <v>1.83</v>
      </c>
      <c r="F24" s="324">
        <f t="shared" si="0"/>
        <v>0</v>
      </c>
      <c r="G24" s="385" t="s">
        <v>2</v>
      </c>
      <c r="H24" s="402">
        <f>(F24+F25+F26+F27)-УпрВесКоэф!$K$25</f>
        <v>1.625</v>
      </c>
      <c r="J24" s="3"/>
    </row>
    <row r="25" spans="1:10" ht="75" x14ac:dyDescent="0.25">
      <c r="A25" s="405"/>
      <c r="B25" s="325" t="s">
        <v>30</v>
      </c>
      <c r="C25" s="18">
        <v>0.15</v>
      </c>
      <c r="D25" s="217">
        <v>0.75</v>
      </c>
      <c r="E25" s="75">
        <f>УпрВесКоэф!E25</f>
        <v>1.5</v>
      </c>
      <c r="F25" s="324">
        <f t="shared" si="0"/>
        <v>1.125</v>
      </c>
      <c r="G25" s="385"/>
      <c r="H25" s="402"/>
      <c r="J25" s="3"/>
    </row>
    <row r="26" spans="1:10" ht="36" customHeight="1" x14ac:dyDescent="0.25">
      <c r="A26" s="405"/>
      <c r="B26" s="325" t="s">
        <v>40</v>
      </c>
      <c r="C26" s="20" t="s">
        <v>15</v>
      </c>
      <c r="D26" s="216">
        <v>1</v>
      </c>
      <c r="E26" s="75">
        <f>УпрВесКоэф!E26</f>
        <v>0.25</v>
      </c>
      <c r="F26" s="324">
        <f t="shared" si="0"/>
        <v>0.25</v>
      </c>
      <c r="G26" s="385"/>
      <c r="H26" s="402"/>
      <c r="J26" s="3"/>
    </row>
    <row r="27" spans="1:10" ht="45.75" thickBot="1" x14ac:dyDescent="0.3">
      <c r="A27" s="406"/>
      <c r="B27" s="325" t="s">
        <v>41</v>
      </c>
      <c r="C27" s="20" t="s">
        <v>15</v>
      </c>
      <c r="D27" s="216">
        <v>1</v>
      </c>
      <c r="E27" s="75">
        <f>УпрВесКоэф!E27</f>
        <v>0.25</v>
      </c>
      <c r="F27" s="32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25" t="s">
        <v>6</v>
      </c>
      <c r="C28" s="18">
        <v>0.7</v>
      </c>
      <c r="D28" s="49">
        <v>0.15</v>
      </c>
      <c r="E28" s="75">
        <f>УпрВесКоэф!E28</f>
        <v>1.4279999999999999</v>
      </c>
      <c r="F28" s="324">
        <f t="shared" si="0"/>
        <v>0.21419999999999997</v>
      </c>
      <c r="G28" s="323" t="s">
        <v>110</v>
      </c>
      <c r="H28" s="324">
        <f>F28-УпрВесКоэф!$K$28</f>
        <v>0.21419999999999997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4.8256260000000006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="80" zoomScaleNormal="80" workbookViewId="0">
      <selection activeCell="D28" sqref="D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22" t="s">
        <v>42</v>
      </c>
      <c r="D3" s="322" t="s">
        <v>109</v>
      </c>
      <c r="E3" s="322" t="s">
        <v>9</v>
      </c>
      <c r="F3" s="322" t="s">
        <v>8</v>
      </c>
      <c r="G3" s="322" t="s">
        <v>10</v>
      </c>
      <c r="H3" s="322" t="s">
        <v>13</v>
      </c>
      <c r="J3" s="3"/>
    </row>
    <row r="4" spans="1:10" ht="30" x14ac:dyDescent="0.25">
      <c r="A4" s="392" t="s">
        <v>3</v>
      </c>
      <c r="B4" s="325" t="s">
        <v>36</v>
      </c>
      <c r="C4" s="6">
        <v>0.7</v>
      </c>
      <c r="D4" s="217">
        <v>0</v>
      </c>
      <c r="E4" s="75">
        <f>УпрВесКоэф!E4</f>
        <v>1.429</v>
      </c>
      <c r="F4" s="324">
        <f>D4*E4</f>
        <v>0</v>
      </c>
      <c r="G4" s="385" t="s">
        <v>111</v>
      </c>
      <c r="H4" s="324">
        <f>F4-УпрВесКоэф!$K$4</f>
        <v>0</v>
      </c>
      <c r="J4" s="3"/>
    </row>
    <row r="5" spans="1:10" ht="30" x14ac:dyDescent="0.25">
      <c r="A5" s="393"/>
      <c r="B5" s="325" t="s">
        <v>11</v>
      </c>
      <c r="C5" s="6">
        <v>0.7</v>
      </c>
      <c r="D5" s="217">
        <v>0.33</v>
      </c>
      <c r="E5" s="75">
        <f>УпрВесКоэф!E5</f>
        <v>1</v>
      </c>
      <c r="F5" s="324">
        <f t="shared" ref="F5:F28" si="0">D5*E5</f>
        <v>0.33</v>
      </c>
      <c r="G5" s="385"/>
      <c r="H5" s="402">
        <f>(F5+F6+F7)-УпрВесКоэф!$K$6</f>
        <v>0.52200000000000002</v>
      </c>
      <c r="J5" s="3"/>
    </row>
    <row r="6" spans="1:10" ht="35.25" customHeight="1" x14ac:dyDescent="0.25">
      <c r="A6" s="393"/>
      <c r="B6" s="325" t="s">
        <v>12</v>
      </c>
      <c r="C6" s="6">
        <v>0.3</v>
      </c>
      <c r="D6" s="217">
        <v>0.24</v>
      </c>
      <c r="E6" s="75">
        <f>УпрВесКоэф!E6</f>
        <v>0.8</v>
      </c>
      <c r="F6" s="324">
        <f t="shared" si="0"/>
        <v>0.192</v>
      </c>
      <c r="G6" s="385"/>
      <c r="H6" s="402"/>
      <c r="J6" s="3"/>
    </row>
    <row r="7" spans="1:10" ht="30.75" thickBot="1" x14ac:dyDescent="0.3">
      <c r="A7" s="394"/>
      <c r="B7" s="325" t="s">
        <v>16</v>
      </c>
      <c r="C7" s="6">
        <v>0.1</v>
      </c>
      <c r="D7" s="217">
        <v>0</v>
      </c>
      <c r="E7" s="75">
        <f>УпрВесКоэф!E7</f>
        <v>0.6</v>
      </c>
      <c r="F7" s="324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25" t="s">
        <v>34</v>
      </c>
      <c r="C8" s="18">
        <v>0.9</v>
      </c>
      <c r="D8" s="49">
        <v>0.48599999999999999</v>
      </c>
      <c r="E8" s="75">
        <f>УпрВесКоэф!E8</f>
        <v>1.111</v>
      </c>
      <c r="F8" s="324">
        <f t="shared" si="0"/>
        <v>0.53994599999999993</v>
      </c>
      <c r="G8" s="323" t="s">
        <v>110</v>
      </c>
      <c r="H8" s="324">
        <f>F8-УпрВесКоэф!$K$8</f>
        <v>0.53994599999999993</v>
      </c>
      <c r="J8" s="3"/>
    </row>
    <row r="9" spans="1:10" ht="75" x14ac:dyDescent="0.25">
      <c r="A9" s="399" t="s">
        <v>37</v>
      </c>
      <c r="B9" s="325" t="s">
        <v>38</v>
      </c>
      <c r="C9" s="18">
        <v>0.9</v>
      </c>
      <c r="D9" s="49">
        <v>0.48599999999999999</v>
      </c>
      <c r="E9" s="75">
        <f>УпрВесКоэф!E9</f>
        <v>0.311</v>
      </c>
      <c r="F9" s="324">
        <f t="shared" si="0"/>
        <v>0.151146</v>
      </c>
      <c r="G9" s="385" t="s">
        <v>110</v>
      </c>
      <c r="H9" s="402">
        <f>(F9+F10+F11+F12)-УпрВесКоэф!$K$10</f>
        <v>0.587646</v>
      </c>
      <c r="J9" s="3"/>
    </row>
    <row r="10" spans="1:10" ht="93.75" customHeight="1" x14ac:dyDescent="0.25">
      <c r="A10" s="393"/>
      <c r="B10" s="325" t="s">
        <v>17</v>
      </c>
      <c r="C10" s="18">
        <v>0.8</v>
      </c>
      <c r="D10" s="49">
        <v>0.49299999999999999</v>
      </c>
      <c r="E10" s="75">
        <f>УпрВесКоэф!E10</f>
        <v>0.3</v>
      </c>
      <c r="F10" s="324">
        <f t="shared" si="0"/>
        <v>0.1479</v>
      </c>
      <c r="G10" s="385"/>
      <c r="H10" s="402"/>
      <c r="J10" s="3"/>
    </row>
    <row r="11" spans="1:10" ht="90" x14ac:dyDescent="0.25">
      <c r="A11" s="393"/>
      <c r="B11" s="325" t="s">
        <v>18</v>
      </c>
      <c r="C11" s="18">
        <v>0.8</v>
      </c>
      <c r="D11" s="49">
        <v>0.47699999999999998</v>
      </c>
      <c r="E11" s="75">
        <f>УпрВесКоэф!E11</f>
        <v>0.3</v>
      </c>
      <c r="F11" s="324">
        <f t="shared" si="0"/>
        <v>0.14309999999999998</v>
      </c>
      <c r="G11" s="385"/>
      <c r="H11" s="402"/>
      <c r="J11" s="3"/>
    </row>
    <row r="12" spans="1:10" ht="60.75" thickBot="1" x14ac:dyDescent="0.3">
      <c r="A12" s="394"/>
      <c r="B12" s="325" t="s">
        <v>39</v>
      </c>
      <c r="C12" s="18">
        <v>0.8</v>
      </c>
      <c r="D12" s="49">
        <v>0.48499999999999999</v>
      </c>
      <c r="E12" s="75">
        <f>УпрВесКоэф!E12</f>
        <v>0.3</v>
      </c>
      <c r="F12" s="324">
        <f t="shared" si="0"/>
        <v>0.14549999999999999</v>
      </c>
      <c r="G12" s="385"/>
      <c r="H12" s="402"/>
      <c r="J12" s="3"/>
    </row>
    <row r="13" spans="1:10" ht="90" x14ac:dyDescent="0.25">
      <c r="A13" s="392" t="s">
        <v>4</v>
      </c>
      <c r="B13" s="325" t="s">
        <v>19</v>
      </c>
      <c r="C13" s="18">
        <v>0.5</v>
      </c>
      <c r="D13" s="217">
        <v>1</v>
      </c>
      <c r="E13" s="75">
        <f>УпрВесКоэф!E13</f>
        <v>0.26</v>
      </c>
      <c r="F13" s="324">
        <f t="shared" si="0"/>
        <v>0.26</v>
      </c>
      <c r="G13" s="385" t="s">
        <v>110</v>
      </c>
      <c r="H13" s="402">
        <f>(F13+F14+F15+F16+F17+F18+F19+F20+F21+F22+F23)-УпрВесКоэф!$K$17</f>
        <v>0.88350000000000006</v>
      </c>
      <c r="J13" s="3"/>
    </row>
    <row r="14" spans="1:10" ht="90" x14ac:dyDescent="0.25">
      <c r="A14" s="393"/>
      <c r="B14" s="325" t="s">
        <v>20</v>
      </c>
      <c r="C14" s="18">
        <v>0.8</v>
      </c>
      <c r="D14" s="217">
        <v>1</v>
      </c>
      <c r="E14" s="75">
        <f>УпрВесКоэф!E14</f>
        <v>0.2</v>
      </c>
      <c r="F14" s="324">
        <f t="shared" si="0"/>
        <v>0.2</v>
      </c>
      <c r="G14" s="385"/>
      <c r="H14" s="402"/>
      <c r="J14" s="3"/>
    </row>
    <row r="15" spans="1:10" ht="45" x14ac:dyDescent="0.25">
      <c r="A15" s="393"/>
      <c r="B15" s="325" t="s">
        <v>21</v>
      </c>
      <c r="C15" s="20" t="s">
        <v>15</v>
      </c>
      <c r="D15" s="216">
        <v>1</v>
      </c>
      <c r="E15" s="75">
        <f>УпрВесКоэф!E15</f>
        <v>0.05</v>
      </c>
      <c r="F15" s="324">
        <f t="shared" si="0"/>
        <v>0.05</v>
      </c>
      <c r="G15" s="385"/>
      <c r="H15" s="402"/>
      <c r="J15" s="3"/>
    </row>
    <row r="16" spans="1:10" ht="75" x14ac:dyDescent="0.25">
      <c r="A16" s="393"/>
      <c r="B16" s="325" t="s">
        <v>22</v>
      </c>
      <c r="C16" s="20" t="s">
        <v>15</v>
      </c>
      <c r="D16" s="216">
        <v>1</v>
      </c>
      <c r="E16" s="75">
        <f>УпрВесКоэф!E16</f>
        <v>0.05</v>
      </c>
      <c r="F16" s="324">
        <f t="shared" si="0"/>
        <v>0.05</v>
      </c>
      <c r="G16" s="385"/>
      <c r="H16" s="402"/>
      <c r="J16" s="3"/>
    </row>
    <row r="17" spans="1:10" ht="135" x14ac:dyDescent="0.25">
      <c r="A17" s="393"/>
      <c r="B17" s="325" t="s">
        <v>35</v>
      </c>
      <c r="C17" s="18">
        <v>0.5</v>
      </c>
      <c r="D17" s="217">
        <v>0.1</v>
      </c>
      <c r="E17" s="75">
        <f>УпрВесКоэф!E17</f>
        <v>0.2</v>
      </c>
      <c r="F17" s="324">
        <f t="shared" si="0"/>
        <v>2.0000000000000004E-2</v>
      </c>
      <c r="G17" s="385"/>
      <c r="H17" s="402"/>
      <c r="J17" s="3"/>
    </row>
    <row r="18" spans="1:10" ht="90" x14ac:dyDescent="0.25">
      <c r="A18" s="393"/>
      <c r="B18" s="325" t="s">
        <v>23</v>
      </c>
      <c r="C18" s="18">
        <v>0.7</v>
      </c>
      <c r="D18" s="217">
        <v>0</v>
      </c>
      <c r="E18" s="75">
        <f>УпрВесКоэф!E18</f>
        <v>0.2</v>
      </c>
      <c r="F18" s="324">
        <f t="shared" si="0"/>
        <v>0</v>
      </c>
      <c r="G18" s="385"/>
      <c r="H18" s="402"/>
      <c r="J18" s="3"/>
    </row>
    <row r="19" spans="1:10" ht="60" x14ac:dyDescent="0.25">
      <c r="A19" s="393"/>
      <c r="B19" s="325" t="s">
        <v>24</v>
      </c>
      <c r="C19" s="18">
        <v>1</v>
      </c>
      <c r="D19" s="217">
        <v>0.77</v>
      </c>
      <c r="E19" s="75">
        <f>УпрВесКоэф!E19</f>
        <v>0.15</v>
      </c>
      <c r="F19" s="324">
        <f t="shared" si="0"/>
        <v>0.11549999999999999</v>
      </c>
      <c r="G19" s="385"/>
      <c r="H19" s="402"/>
      <c r="J19" s="3"/>
    </row>
    <row r="20" spans="1:10" ht="60" x14ac:dyDescent="0.25">
      <c r="A20" s="393"/>
      <c r="B20" s="325" t="s">
        <v>25</v>
      </c>
      <c r="C20" s="18">
        <v>0.25</v>
      </c>
      <c r="D20" s="217">
        <v>0</v>
      </c>
      <c r="E20" s="75">
        <f>УпрВесКоэф!E20</f>
        <v>0.2</v>
      </c>
      <c r="F20" s="324">
        <f t="shared" si="0"/>
        <v>0</v>
      </c>
      <c r="G20" s="385"/>
      <c r="H20" s="402"/>
      <c r="J20" s="3"/>
    </row>
    <row r="21" spans="1:10" ht="45" x14ac:dyDescent="0.25">
      <c r="A21" s="393"/>
      <c r="B21" s="325" t="s">
        <v>26</v>
      </c>
      <c r="C21" s="18">
        <v>0.35</v>
      </c>
      <c r="D21" s="217">
        <v>0.44</v>
      </c>
      <c r="E21" s="75">
        <f>УпрВесКоэф!E21</f>
        <v>0.2</v>
      </c>
      <c r="F21" s="324">
        <f t="shared" si="0"/>
        <v>8.8000000000000009E-2</v>
      </c>
      <c r="G21" s="385"/>
      <c r="H21" s="402"/>
      <c r="J21" s="3"/>
    </row>
    <row r="22" spans="1:10" ht="60" x14ac:dyDescent="0.25">
      <c r="A22" s="393"/>
      <c r="B22" s="325" t="s">
        <v>27</v>
      </c>
      <c r="C22" s="20" t="s">
        <v>15</v>
      </c>
      <c r="D22" s="216">
        <v>1</v>
      </c>
      <c r="E22" s="75">
        <f>УпрВесКоэф!E22</f>
        <v>0.05</v>
      </c>
      <c r="F22" s="324">
        <f t="shared" si="0"/>
        <v>0.05</v>
      </c>
      <c r="G22" s="385"/>
      <c r="H22" s="402"/>
      <c r="J22" s="3"/>
    </row>
    <row r="23" spans="1:10" ht="60.75" thickBot="1" x14ac:dyDescent="0.3">
      <c r="A23" s="400"/>
      <c r="B23" s="325" t="s">
        <v>28</v>
      </c>
      <c r="C23" s="20" t="s">
        <v>15</v>
      </c>
      <c r="D23" s="216">
        <v>1</v>
      </c>
      <c r="E23" s="75">
        <f>УпрВесКоэф!E23</f>
        <v>0.05</v>
      </c>
      <c r="F23" s="32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25" t="s">
        <v>29</v>
      </c>
      <c r="C24" s="18">
        <v>0.15</v>
      </c>
      <c r="D24" s="217">
        <v>0</v>
      </c>
      <c r="E24" s="75">
        <f>УпрВесКоэф!E24</f>
        <v>1.83</v>
      </c>
      <c r="F24" s="324">
        <f t="shared" si="0"/>
        <v>0</v>
      </c>
      <c r="G24" s="385" t="s">
        <v>110</v>
      </c>
      <c r="H24" s="402">
        <f>(F24+F25+F26+F27)-УпрВесКоэф!$K$25</f>
        <v>1.19</v>
      </c>
      <c r="J24" s="3"/>
    </row>
    <row r="25" spans="1:10" ht="75" x14ac:dyDescent="0.25">
      <c r="A25" s="405"/>
      <c r="B25" s="325" t="s">
        <v>30</v>
      </c>
      <c r="C25" s="18">
        <v>0.15</v>
      </c>
      <c r="D25" s="217">
        <v>0.46</v>
      </c>
      <c r="E25" s="75">
        <f>УпрВесКоэф!E25</f>
        <v>1.5</v>
      </c>
      <c r="F25" s="324">
        <f t="shared" si="0"/>
        <v>0.69000000000000006</v>
      </c>
      <c r="G25" s="385"/>
      <c r="H25" s="402"/>
      <c r="J25" s="3"/>
    </row>
    <row r="26" spans="1:10" ht="36" customHeight="1" x14ac:dyDescent="0.25">
      <c r="A26" s="405"/>
      <c r="B26" s="325" t="s">
        <v>40</v>
      </c>
      <c r="C26" s="20" t="s">
        <v>15</v>
      </c>
      <c r="D26" s="216">
        <v>1</v>
      </c>
      <c r="E26" s="75">
        <f>УпрВесКоэф!E26</f>
        <v>0.25</v>
      </c>
      <c r="F26" s="324">
        <f t="shared" si="0"/>
        <v>0.25</v>
      </c>
      <c r="G26" s="385"/>
      <c r="H26" s="402"/>
      <c r="J26" s="3"/>
    </row>
    <row r="27" spans="1:10" ht="45.75" thickBot="1" x14ac:dyDescent="0.3">
      <c r="A27" s="406"/>
      <c r="B27" s="325" t="s">
        <v>41</v>
      </c>
      <c r="C27" s="20" t="s">
        <v>15</v>
      </c>
      <c r="D27" s="216">
        <v>1</v>
      </c>
      <c r="E27" s="75">
        <f>УпрВесКоэф!E27</f>
        <v>0.25</v>
      </c>
      <c r="F27" s="32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25" t="s">
        <v>6</v>
      </c>
      <c r="C28" s="18">
        <v>0.7</v>
      </c>
      <c r="D28" s="49">
        <v>0.15</v>
      </c>
      <c r="E28" s="75">
        <f>УпрВесКоэф!E28</f>
        <v>1.4279999999999999</v>
      </c>
      <c r="F28" s="324">
        <f t="shared" si="0"/>
        <v>0.21419999999999997</v>
      </c>
      <c r="G28" s="323" t="s">
        <v>110</v>
      </c>
      <c r="H28" s="324">
        <f>F28-УпрВесКоэф!$K$28</f>
        <v>0.21419999999999997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3.9372919999999998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5" zoomScale="80" zoomScaleNormal="80" workbookViewId="0">
      <selection activeCell="G28" sqref="G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22" t="s">
        <v>42</v>
      </c>
      <c r="D3" s="322" t="s">
        <v>109</v>
      </c>
      <c r="E3" s="322" t="s">
        <v>9</v>
      </c>
      <c r="F3" s="322" t="s">
        <v>8</v>
      </c>
      <c r="G3" s="322" t="s">
        <v>10</v>
      </c>
      <c r="H3" s="322" t="s">
        <v>13</v>
      </c>
      <c r="J3" s="3"/>
    </row>
    <row r="4" spans="1:10" ht="30" x14ac:dyDescent="0.25">
      <c r="A4" s="392" t="s">
        <v>3</v>
      </c>
      <c r="B4" s="325" t="s">
        <v>36</v>
      </c>
      <c r="C4" s="6">
        <v>0.7</v>
      </c>
      <c r="D4" s="217">
        <v>0</v>
      </c>
      <c r="E4" s="75">
        <f>УпрВесКоэф!E4</f>
        <v>1.429</v>
      </c>
      <c r="F4" s="324">
        <f>D4*E4</f>
        <v>0</v>
      </c>
      <c r="G4" s="385" t="s">
        <v>111</v>
      </c>
      <c r="H4" s="324">
        <f>F4-УпрВесКоэф!$K$4</f>
        <v>0</v>
      </c>
      <c r="J4" s="3"/>
    </row>
    <row r="5" spans="1:10" ht="30" x14ac:dyDescent="0.25">
      <c r="A5" s="393"/>
      <c r="B5" s="325" t="s">
        <v>11</v>
      </c>
      <c r="C5" s="6">
        <v>0.7</v>
      </c>
      <c r="D5" s="217">
        <v>0.33</v>
      </c>
      <c r="E5" s="75">
        <f>УпрВесКоэф!E5</f>
        <v>1</v>
      </c>
      <c r="F5" s="324">
        <f t="shared" ref="F5:F28" si="0">D5*E5</f>
        <v>0.33</v>
      </c>
      <c r="G5" s="385"/>
      <c r="H5" s="402">
        <f>(F5+F6+F7)-УпрВесКоэф!$K$6</f>
        <v>0.60600000000000009</v>
      </c>
      <c r="J5" s="3"/>
    </row>
    <row r="6" spans="1:10" ht="35.25" customHeight="1" x14ac:dyDescent="0.25">
      <c r="A6" s="393"/>
      <c r="B6" s="325" t="s">
        <v>12</v>
      </c>
      <c r="C6" s="6">
        <v>0.3</v>
      </c>
      <c r="D6" s="217">
        <v>0.27</v>
      </c>
      <c r="E6" s="75">
        <f>УпрВесКоэф!E6</f>
        <v>0.8</v>
      </c>
      <c r="F6" s="324">
        <f t="shared" si="0"/>
        <v>0.21600000000000003</v>
      </c>
      <c r="G6" s="385"/>
      <c r="H6" s="402"/>
      <c r="J6" s="3"/>
    </row>
    <row r="7" spans="1:10" ht="30.75" thickBot="1" x14ac:dyDescent="0.3">
      <c r="A7" s="394"/>
      <c r="B7" s="325" t="s">
        <v>16</v>
      </c>
      <c r="C7" s="6">
        <v>0.1</v>
      </c>
      <c r="D7" s="217">
        <v>0.1</v>
      </c>
      <c r="E7" s="75">
        <f>УпрВесКоэф!E7</f>
        <v>0.6</v>
      </c>
      <c r="F7" s="324">
        <f t="shared" si="0"/>
        <v>0.06</v>
      </c>
      <c r="G7" s="385"/>
      <c r="H7" s="402"/>
      <c r="J7" s="3"/>
    </row>
    <row r="8" spans="1:10" ht="124.5" customHeight="1" thickBot="1" x14ac:dyDescent="0.3">
      <c r="A8" s="249" t="s">
        <v>7</v>
      </c>
      <c r="B8" s="325" t="s">
        <v>34</v>
      </c>
      <c r="C8" s="18">
        <v>0.9</v>
      </c>
      <c r="D8" s="49">
        <v>0.378</v>
      </c>
      <c r="E8" s="75">
        <f>УпрВесКоэф!E8</f>
        <v>1.111</v>
      </c>
      <c r="F8" s="324">
        <f t="shared" si="0"/>
        <v>0.419958</v>
      </c>
      <c r="G8" s="323" t="s">
        <v>110</v>
      </c>
      <c r="H8" s="324">
        <f>F8-УпрВесКоэф!$K$8</f>
        <v>0.419958</v>
      </c>
      <c r="J8" s="3"/>
    </row>
    <row r="9" spans="1:10" ht="75" x14ac:dyDescent="0.25">
      <c r="A9" s="399" t="s">
        <v>37</v>
      </c>
      <c r="B9" s="325" t="s">
        <v>38</v>
      </c>
      <c r="C9" s="18">
        <v>0.9</v>
      </c>
      <c r="D9" s="49">
        <v>0.35</v>
      </c>
      <c r="E9" s="75">
        <f>УпрВесКоэф!E9</f>
        <v>0.311</v>
      </c>
      <c r="F9" s="324">
        <f t="shared" si="0"/>
        <v>0.10884999999999999</v>
      </c>
      <c r="G9" s="385" t="s">
        <v>110</v>
      </c>
      <c r="H9" s="402">
        <f>(F9+F10+F11+F12)-УпрВесКоэф!$K$10</f>
        <v>0.45354999999999995</v>
      </c>
      <c r="J9" s="3"/>
    </row>
    <row r="10" spans="1:10" ht="93.75" customHeight="1" x14ac:dyDescent="0.25">
      <c r="A10" s="393"/>
      <c r="B10" s="325" t="s">
        <v>17</v>
      </c>
      <c r="C10" s="18">
        <v>0.8</v>
      </c>
      <c r="D10" s="49">
        <v>0.35499999999999998</v>
      </c>
      <c r="E10" s="75">
        <f>УпрВесКоэф!E10</f>
        <v>0.3</v>
      </c>
      <c r="F10" s="324">
        <f t="shared" si="0"/>
        <v>0.1065</v>
      </c>
      <c r="G10" s="385"/>
      <c r="H10" s="402"/>
      <c r="J10" s="3"/>
    </row>
    <row r="11" spans="1:10" ht="90" x14ac:dyDescent="0.25">
      <c r="A11" s="393"/>
      <c r="B11" s="325" t="s">
        <v>18</v>
      </c>
      <c r="C11" s="18">
        <v>0.8</v>
      </c>
      <c r="D11" s="49">
        <v>0.41899999999999998</v>
      </c>
      <c r="E11" s="75">
        <f>УпрВесКоэф!E11</f>
        <v>0.3</v>
      </c>
      <c r="F11" s="324">
        <f t="shared" si="0"/>
        <v>0.12569999999999998</v>
      </c>
      <c r="G11" s="385"/>
      <c r="H11" s="402"/>
      <c r="J11" s="3"/>
    </row>
    <row r="12" spans="1:10" ht="60.75" thickBot="1" x14ac:dyDescent="0.3">
      <c r="A12" s="394"/>
      <c r="B12" s="325" t="s">
        <v>39</v>
      </c>
      <c r="C12" s="18">
        <v>0.8</v>
      </c>
      <c r="D12" s="49">
        <v>0.375</v>
      </c>
      <c r="E12" s="75">
        <f>УпрВесКоэф!E12</f>
        <v>0.3</v>
      </c>
      <c r="F12" s="324">
        <f t="shared" si="0"/>
        <v>0.11249999999999999</v>
      </c>
      <c r="G12" s="385"/>
      <c r="H12" s="402"/>
      <c r="J12" s="3"/>
    </row>
    <row r="13" spans="1:10" ht="90" x14ac:dyDescent="0.25">
      <c r="A13" s="392" t="s">
        <v>4</v>
      </c>
      <c r="B13" s="325" t="s">
        <v>19</v>
      </c>
      <c r="C13" s="18">
        <v>0.5</v>
      </c>
      <c r="D13" s="217">
        <v>1</v>
      </c>
      <c r="E13" s="75">
        <f>УпрВесКоэф!E13</f>
        <v>0.26</v>
      </c>
      <c r="F13" s="324">
        <f t="shared" si="0"/>
        <v>0.26</v>
      </c>
      <c r="G13" s="385" t="s">
        <v>110</v>
      </c>
      <c r="H13" s="402">
        <f>(F13+F14+F15+F16+F17+F18+F19+F20+F21+F22+F23)-УпрВесКоэф!$K$17</f>
        <v>0.8660000000000001</v>
      </c>
      <c r="J13" s="3"/>
    </row>
    <row r="14" spans="1:10" ht="90" x14ac:dyDescent="0.25">
      <c r="A14" s="393"/>
      <c r="B14" s="325" t="s">
        <v>20</v>
      </c>
      <c r="C14" s="18">
        <v>0.8</v>
      </c>
      <c r="D14" s="217">
        <v>1</v>
      </c>
      <c r="E14" s="75">
        <f>УпрВесКоэф!E14</f>
        <v>0.2</v>
      </c>
      <c r="F14" s="324">
        <f t="shared" si="0"/>
        <v>0.2</v>
      </c>
      <c r="G14" s="385"/>
      <c r="H14" s="402"/>
      <c r="J14" s="3"/>
    </row>
    <row r="15" spans="1:10" ht="45" x14ac:dyDescent="0.25">
      <c r="A15" s="393"/>
      <c r="B15" s="325" t="s">
        <v>21</v>
      </c>
      <c r="C15" s="20" t="s">
        <v>15</v>
      </c>
      <c r="D15" s="216">
        <v>1</v>
      </c>
      <c r="E15" s="75">
        <f>УпрВесКоэф!E15</f>
        <v>0.05</v>
      </c>
      <c r="F15" s="324">
        <f t="shared" si="0"/>
        <v>0.05</v>
      </c>
      <c r="G15" s="385"/>
      <c r="H15" s="402"/>
      <c r="J15" s="3"/>
    </row>
    <row r="16" spans="1:10" ht="75" x14ac:dyDescent="0.25">
      <c r="A16" s="393"/>
      <c r="B16" s="325" t="s">
        <v>22</v>
      </c>
      <c r="C16" s="20" t="s">
        <v>15</v>
      </c>
      <c r="D16" s="216">
        <v>1</v>
      </c>
      <c r="E16" s="75">
        <f>УпрВесКоэф!E16</f>
        <v>0.05</v>
      </c>
      <c r="F16" s="324">
        <f t="shared" si="0"/>
        <v>0.05</v>
      </c>
      <c r="G16" s="385"/>
      <c r="H16" s="402"/>
      <c r="J16" s="3"/>
    </row>
    <row r="17" spans="1:10" ht="135" x14ac:dyDescent="0.25">
      <c r="A17" s="393"/>
      <c r="B17" s="325" t="s">
        <v>35</v>
      </c>
      <c r="C17" s="18">
        <v>0.5</v>
      </c>
      <c r="D17" s="217">
        <v>0.13</v>
      </c>
      <c r="E17" s="75">
        <f>УпрВесКоэф!E17</f>
        <v>0.2</v>
      </c>
      <c r="F17" s="324">
        <f t="shared" si="0"/>
        <v>2.6000000000000002E-2</v>
      </c>
      <c r="G17" s="385"/>
      <c r="H17" s="402"/>
      <c r="J17" s="3"/>
    </row>
    <row r="18" spans="1:10" ht="90" x14ac:dyDescent="0.25">
      <c r="A18" s="393"/>
      <c r="B18" s="325" t="s">
        <v>23</v>
      </c>
      <c r="C18" s="18">
        <v>0.7</v>
      </c>
      <c r="D18" s="217">
        <v>0.375</v>
      </c>
      <c r="E18" s="75">
        <f>УпрВесКоэф!E18</f>
        <v>0.2</v>
      </c>
      <c r="F18" s="324">
        <f t="shared" si="0"/>
        <v>7.5000000000000011E-2</v>
      </c>
      <c r="G18" s="385"/>
      <c r="H18" s="402"/>
      <c r="J18" s="3"/>
    </row>
    <row r="19" spans="1:10" ht="60" x14ac:dyDescent="0.25">
      <c r="A19" s="393"/>
      <c r="B19" s="325" t="s">
        <v>24</v>
      </c>
      <c r="C19" s="18">
        <v>1</v>
      </c>
      <c r="D19" s="217">
        <v>0.7</v>
      </c>
      <c r="E19" s="75">
        <f>УпрВесКоэф!E19</f>
        <v>0.15</v>
      </c>
      <c r="F19" s="324">
        <f t="shared" si="0"/>
        <v>0.105</v>
      </c>
      <c r="G19" s="385"/>
      <c r="H19" s="402"/>
      <c r="J19" s="3"/>
    </row>
    <row r="20" spans="1:10" ht="60" x14ac:dyDescent="0.25">
      <c r="A20" s="393"/>
      <c r="B20" s="325" t="s">
        <v>25</v>
      </c>
      <c r="C20" s="18">
        <v>0.25</v>
      </c>
      <c r="D20" s="217">
        <v>0</v>
      </c>
      <c r="E20" s="75">
        <f>УпрВесКоэф!E20</f>
        <v>0.2</v>
      </c>
      <c r="F20" s="324">
        <f t="shared" si="0"/>
        <v>0</v>
      </c>
      <c r="G20" s="385"/>
      <c r="H20" s="402"/>
      <c r="J20" s="3"/>
    </row>
    <row r="21" spans="1:10" ht="45" x14ac:dyDescent="0.25">
      <c r="A21" s="393"/>
      <c r="B21" s="325" t="s">
        <v>26</v>
      </c>
      <c r="C21" s="18">
        <v>0.35</v>
      </c>
      <c r="D21" s="217">
        <v>0</v>
      </c>
      <c r="E21" s="75">
        <f>УпрВесКоэф!E21</f>
        <v>0.2</v>
      </c>
      <c r="F21" s="324">
        <f t="shared" si="0"/>
        <v>0</v>
      </c>
      <c r="G21" s="385"/>
      <c r="H21" s="402"/>
      <c r="J21" s="3"/>
    </row>
    <row r="22" spans="1:10" ht="60" x14ac:dyDescent="0.25">
      <c r="A22" s="393"/>
      <c r="B22" s="325" t="s">
        <v>27</v>
      </c>
      <c r="C22" s="20" t="s">
        <v>15</v>
      </c>
      <c r="D22" s="216">
        <v>1</v>
      </c>
      <c r="E22" s="75">
        <f>УпрВесКоэф!E22</f>
        <v>0.05</v>
      </c>
      <c r="F22" s="324">
        <f t="shared" si="0"/>
        <v>0.05</v>
      </c>
      <c r="G22" s="385"/>
      <c r="H22" s="402"/>
      <c r="J22" s="3"/>
    </row>
    <row r="23" spans="1:10" ht="60.75" thickBot="1" x14ac:dyDescent="0.3">
      <c r="A23" s="400"/>
      <c r="B23" s="325" t="s">
        <v>28</v>
      </c>
      <c r="C23" s="20" t="s">
        <v>15</v>
      </c>
      <c r="D23" s="216">
        <v>1</v>
      </c>
      <c r="E23" s="75">
        <f>УпрВесКоэф!E23</f>
        <v>0.05</v>
      </c>
      <c r="F23" s="32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25" t="s">
        <v>29</v>
      </c>
      <c r="C24" s="18">
        <v>0.15</v>
      </c>
      <c r="D24" s="217">
        <v>0</v>
      </c>
      <c r="E24" s="75">
        <f>УпрВесКоэф!E24</f>
        <v>1.83</v>
      </c>
      <c r="F24" s="324">
        <f t="shared" si="0"/>
        <v>0</v>
      </c>
      <c r="G24" s="385" t="s">
        <v>110</v>
      </c>
      <c r="H24" s="402">
        <f>(F24+F25+F26+F27)-УпрВесКоэф!$K$25</f>
        <v>0.95</v>
      </c>
      <c r="J24" s="3"/>
    </row>
    <row r="25" spans="1:10" ht="75" x14ac:dyDescent="0.25">
      <c r="A25" s="405"/>
      <c r="B25" s="325" t="s">
        <v>30</v>
      </c>
      <c r="C25" s="18">
        <v>0.15</v>
      </c>
      <c r="D25" s="217">
        <v>0.3</v>
      </c>
      <c r="E25" s="75">
        <f>УпрВесКоэф!E25</f>
        <v>1.5</v>
      </c>
      <c r="F25" s="324">
        <f t="shared" si="0"/>
        <v>0.44999999999999996</v>
      </c>
      <c r="G25" s="385"/>
      <c r="H25" s="402"/>
      <c r="J25" s="3"/>
    </row>
    <row r="26" spans="1:10" ht="36" customHeight="1" x14ac:dyDescent="0.25">
      <c r="A26" s="405"/>
      <c r="B26" s="325" t="s">
        <v>40</v>
      </c>
      <c r="C26" s="20" t="s">
        <v>15</v>
      </c>
      <c r="D26" s="216">
        <v>1</v>
      </c>
      <c r="E26" s="75">
        <f>УпрВесКоэф!E26</f>
        <v>0.25</v>
      </c>
      <c r="F26" s="324">
        <f t="shared" si="0"/>
        <v>0.25</v>
      </c>
      <c r="G26" s="385"/>
      <c r="H26" s="402"/>
      <c r="J26" s="3"/>
    </row>
    <row r="27" spans="1:10" ht="45.75" thickBot="1" x14ac:dyDescent="0.3">
      <c r="A27" s="406"/>
      <c r="B27" s="325" t="s">
        <v>41</v>
      </c>
      <c r="C27" s="20" t="s">
        <v>15</v>
      </c>
      <c r="D27" s="216">
        <v>1</v>
      </c>
      <c r="E27" s="75">
        <f>УпрВесКоэф!E27</f>
        <v>0.25</v>
      </c>
      <c r="F27" s="32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25" t="s">
        <v>6</v>
      </c>
      <c r="C28" s="18">
        <v>0.7</v>
      </c>
      <c r="D28" s="49">
        <v>0.05</v>
      </c>
      <c r="E28" s="75">
        <f>УпрВесКоэф!E28</f>
        <v>1.4279999999999999</v>
      </c>
      <c r="F28" s="324">
        <f t="shared" si="0"/>
        <v>7.1400000000000005E-2</v>
      </c>
      <c r="G28" s="323" t="s">
        <v>110</v>
      </c>
      <c r="H28" s="324">
        <f>F28-УпрВесКоэф!$K$28</f>
        <v>7.1400000000000005E-2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3.366908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5" zoomScale="80" zoomScaleNormal="80" workbookViewId="0">
      <selection activeCell="D28" sqref="D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22" t="s">
        <v>42</v>
      </c>
      <c r="D3" s="322" t="s">
        <v>109</v>
      </c>
      <c r="E3" s="322" t="s">
        <v>9</v>
      </c>
      <c r="F3" s="322" t="s">
        <v>8</v>
      </c>
      <c r="G3" s="322" t="s">
        <v>10</v>
      </c>
      <c r="H3" s="322" t="s">
        <v>13</v>
      </c>
      <c r="J3" s="3"/>
    </row>
    <row r="4" spans="1:10" ht="30" x14ac:dyDescent="0.25">
      <c r="A4" s="392" t="s">
        <v>3</v>
      </c>
      <c r="B4" s="325" t="s">
        <v>36</v>
      </c>
      <c r="C4" s="6">
        <v>0.7</v>
      </c>
      <c r="D4" s="217">
        <v>0</v>
      </c>
      <c r="E4" s="75">
        <f>УпрВесКоэф!E4</f>
        <v>1.429</v>
      </c>
      <c r="F4" s="324">
        <f>D4*E4</f>
        <v>0</v>
      </c>
      <c r="G4" s="385" t="s">
        <v>111</v>
      </c>
      <c r="H4" s="324">
        <f>F4-УпрВесКоэф!$K$4</f>
        <v>0</v>
      </c>
      <c r="J4" s="3"/>
    </row>
    <row r="5" spans="1:10" ht="30" x14ac:dyDescent="0.25">
      <c r="A5" s="393"/>
      <c r="B5" s="325" t="s">
        <v>11</v>
      </c>
      <c r="C5" s="6">
        <v>0.7</v>
      </c>
      <c r="D5" s="217">
        <v>0.33</v>
      </c>
      <c r="E5" s="75">
        <f>УпрВесКоэф!E5</f>
        <v>1</v>
      </c>
      <c r="F5" s="324">
        <f t="shared" ref="F5:F28" si="0">D5*E5</f>
        <v>0.33</v>
      </c>
      <c r="G5" s="385"/>
      <c r="H5" s="402">
        <f>(F5+F6+F7)-УпрВесКоэф!$K$6</f>
        <v>0.59400000000000008</v>
      </c>
      <c r="J5" s="3"/>
    </row>
    <row r="6" spans="1:10" ht="35.25" customHeight="1" x14ac:dyDescent="0.25">
      <c r="A6" s="393"/>
      <c r="B6" s="325" t="s">
        <v>12</v>
      </c>
      <c r="C6" s="6">
        <v>0.3</v>
      </c>
      <c r="D6" s="217">
        <v>0.33</v>
      </c>
      <c r="E6" s="75">
        <f>УпрВесКоэф!E6</f>
        <v>0.8</v>
      </c>
      <c r="F6" s="324">
        <f t="shared" si="0"/>
        <v>0.26400000000000001</v>
      </c>
      <c r="G6" s="385"/>
      <c r="H6" s="402"/>
      <c r="J6" s="3"/>
    </row>
    <row r="7" spans="1:10" ht="30.75" thickBot="1" x14ac:dyDescent="0.3">
      <c r="A7" s="394"/>
      <c r="B7" s="325" t="s">
        <v>16</v>
      </c>
      <c r="C7" s="6">
        <v>0.1</v>
      </c>
      <c r="D7" s="217">
        <v>0</v>
      </c>
      <c r="E7" s="75">
        <f>УпрВесКоэф!E7</f>
        <v>0.6</v>
      </c>
      <c r="F7" s="324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25" t="s">
        <v>34</v>
      </c>
      <c r="C8" s="18">
        <v>0.9</v>
      </c>
      <c r="D8" s="49">
        <v>0.66300000000000003</v>
      </c>
      <c r="E8" s="75">
        <f>УпрВесКоэф!E8</f>
        <v>1.111</v>
      </c>
      <c r="F8" s="324">
        <f t="shared" si="0"/>
        <v>0.73659300000000005</v>
      </c>
      <c r="G8" s="323" t="s">
        <v>110</v>
      </c>
      <c r="H8" s="324">
        <f>F8-УпрВесКоэф!$K$8</f>
        <v>0.73659300000000005</v>
      </c>
      <c r="J8" s="3"/>
    </row>
    <row r="9" spans="1:10" ht="75" x14ac:dyDescent="0.25">
      <c r="A9" s="399" t="s">
        <v>37</v>
      </c>
      <c r="B9" s="325" t="s">
        <v>38</v>
      </c>
      <c r="C9" s="18">
        <v>0.9</v>
      </c>
      <c r="D9" s="49">
        <v>0.79200000000000004</v>
      </c>
      <c r="E9" s="75">
        <f>УпрВесКоэф!E9</f>
        <v>0.311</v>
      </c>
      <c r="F9" s="324">
        <f t="shared" si="0"/>
        <v>0.246312</v>
      </c>
      <c r="G9" s="385" t="s">
        <v>110</v>
      </c>
      <c r="H9" s="402">
        <f>(F9+F10+F11+F12)-УпрВесКоэф!$K$10</f>
        <v>0.81751200000000002</v>
      </c>
      <c r="J9" s="3"/>
    </row>
    <row r="10" spans="1:10" ht="93.75" customHeight="1" x14ac:dyDescent="0.25">
      <c r="A10" s="393"/>
      <c r="B10" s="325" t="s">
        <v>17</v>
      </c>
      <c r="C10" s="18">
        <v>0.8</v>
      </c>
      <c r="D10" s="49">
        <v>0.66700000000000004</v>
      </c>
      <c r="E10" s="75">
        <f>УпрВесКоэф!E10</f>
        <v>0.3</v>
      </c>
      <c r="F10" s="324">
        <f t="shared" si="0"/>
        <v>0.2001</v>
      </c>
      <c r="G10" s="385"/>
      <c r="H10" s="402"/>
      <c r="J10" s="3"/>
    </row>
    <row r="11" spans="1:10" ht="90" x14ac:dyDescent="0.25">
      <c r="A11" s="393"/>
      <c r="B11" s="325" t="s">
        <v>18</v>
      </c>
      <c r="C11" s="18">
        <v>0.8</v>
      </c>
      <c r="D11" s="49">
        <v>0.56299999999999994</v>
      </c>
      <c r="E11" s="75">
        <f>УпрВесКоэф!E11</f>
        <v>0.3</v>
      </c>
      <c r="F11" s="324">
        <f t="shared" si="0"/>
        <v>0.16889999999999997</v>
      </c>
      <c r="G11" s="385"/>
      <c r="H11" s="402"/>
      <c r="J11" s="3"/>
    </row>
    <row r="12" spans="1:10" ht="60.75" thickBot="1" x14ac:dyDescent="0.3">
      <c r="A12" s="394"/>
      <c r="B12" s="325" t="s">
        <v>39</v>
      </c>
      <c r="C12" s="18">
        <v>0.8</v>
      </c>
      <c r="D12" s="49">
        <v>0.67400000000000004</v>
      </c>
      <c r="E12" s="75">
        <f>УпрВесКоэф!E12</f>
        <v>0.3</v>
      </c>
      <c r="F12" s="324">
        <f t="shared" si="0"/>
        <v>0.20220000000000002</v>
      </c>
      <c r="G12" s="385"/>
      <c r="H12" s="402"/>
      <c r="J12" s="3"/>
    </row>
    <row r="13" spans="1:10" ht="90" x14ac:dyDescent="0.25">
      <c r="A13" s="392" t="s">
        <v>4</v>
      </c>
      <c r="B13" s="325" t="s">
        <v>19</v>
      </c>
      <c r="C13" s="18">
        <v>0.5</v>
      </c>
      <c r="D13" s="217">
        <v>1</v>
      </c>
      <c r="E13" s="75">
        <f>УпрВесКоэф!E13</f>
        <v>0.26</v>
      </c>
      <c r="F13" s="324">
        <f t="shared" si="0"/>
        <v>0.26</v>
      </c>
      <c r="G13" s="385" t="s">
        <v>110</v>
      </c>
      <c r="H13" s="402">
        <f>(F13+F14+F15+F16+F17+F18+F19+F20+F21+F22+F23)-УпрВесКоэф!$K$17</f>
        <v>0.80850000000000011</v>
      </c>
      <c r="J13" s="3"/>
    </row>
    <row r="14" spans="1:10" ht="90" x14ac:dyDescent="0.25">
      <c r="A14" s="393"/>
      <c r="B14" s="325" t="s">
        <v>20</v>
      </c>
      <c r="C14" s="18">
        <v>0.8</v>
      </c>
      <c r="D14" s="217">
        <v>1</v>
      </c>
      <c r="E14" s="75">
        <f>УпрВесКоэф!E14</f>
        <v>0.2</v>
      </c>
      <c r="F14" s="324">
        <f t="shared" si="0"/>
        <v>0.2</v>
      </c>
      <c r="G14" s="385"/>
      <c r="H14" s="402"/>
      <c r="J14" s="3"/>
    </row>
    <row r="15" spans="1:10" ht="45" x14ac:dyDescent="0.25">
      <c r="A15" s="393"/>
      <c r="B15" s="325" t="s">
        <v>21</v>
      </c>
      <c r="C15" s="20" t="s">
        <v>15</v>
      </c>
      <c r="D15" s="216">
        <v>1</v>
      </c>
      <c r="E15" s="75">
        <f>УпрВесКоэф!E15</f>
        <v>0.05</v>
      </c>
      <c r="F15" s="324">
        <f t="shared" si="0"/>
        <v>0.05</v>
      </c>
      <c r="G15" s="385"/>
      <c r="H15" s="402"/>
      <c r="J15" s="3"/>
    </row>
    <row r="16" spans="1:10" ht="75" x14ac:dyDescent="0.25">
      <c r="A16" s="393"/>
      <c r="B16" s="325" t="s">
        <v>22</v>
      </c>
      <c r="C16" s="20" t="s">
        <v>15</v>
      </c>
      <c r="D16" s="216">
        <v>1</v>
      </c>
      <c r="E16" s="75">
        <f>УпрВесКоэф!E16</f>
        <v>0.05</v>
      </c>
      <c r="F16" s="324">
        <f t="shared" si="0"/>
        <v>0.05</v>
      </c>
      <c r="G16" s="385"/>
      <c r="H16" s="402"/>
      <c r="J16" s="3"/>
    </row>
    <row r="17" spans="1:10" ht="135" x14ac:dyDescent="0.25">
      <c r="A17" s="393"/>
      <c r="B17" s="325" t="s">
        <v>35</v>
      </c>
      <c r="C17" s="18">
        <v>0.5</v>
      </c>
      <c r="D17" s="217">
        <v>0</v>
      </c>
      <c r="E17" s="75">
        <f>УпрВесКоэф!E17</f>
        <v>0.2</v>
      </c>
      <c r="F17" s="324">
        <f t="shared" si="0"/>
        <v>0</v>
      </c>
      <c r="G17" s="385"/>
      <c r="H17" s="402"/>
      <c r="J17" s="3"/>
    </row>
    <row r="18" spans="1:10" ht="90" x14ac:dyDescent="0.25">
      <c r="A18" s="393"/>
      <c r="B18" s="325" t="s">
        <v>23</v>
      </c>
      <c r="C18" s="18">
        <v>0.7</v>
      </c>
      <c r="D18" s="217">
        <v>0.45</v>
      </c>
      <c r="E18" s="75">
        <f>УпрВесКоэф!E18</f>
        <v>0.2</v>
      </c>
      <c r="F18" s="324">
        <f t="shared" si="0"/>
        <v>9.0000000000000011E-2</v>
      </c>
      <c r="G18" s="385"/>
      <c r="H18" s="402"/>
      <c r="J18" s="3"/>
    </row>
    <row r="19" spans="1:10" ht="60" x14ac:dyDescent="0.25">
      <c r="A19" s="393"/>
      <c r="B19" s="325" t="s">
        <v>24</v>
      </c>
      <c r="C19" s="18">
        <v>1</v>
      </c>
      <c r="D19" s="217">
        <v>0.27</v>
      </c>
      <c r="E19" s="75">
        <f>УпрВесКоэф!E19</f>
        <v>0.15</v>
      </c>
      <c r="F19" s="324">
        <f t="shared" si="0"/>
        <v>4.0500000000000001E-2</v>
      </c>
      <c r="G19" s="385"/>
      <c r="H19" s="402"/>
      <c r="J19" s="3"/>
    </row>
    <row r="20" spans="1:10" ht="60" x14ac:dyDescent="0.25">
      <c r="A20" s="393"/>
      <c r="B20" s="325" t="s">
        <v>25</v>
      </c>
      <c r="C20" s="18">
        <v>0.25</v>
      </c>
      <c r="D20" s="217">
        <v>0</v>
      </c>
      <c r="E20" s="75">
        <f>УпрВесКоэф!E20</f>
        <v>0.2</v>
      </c>
      <c r="F20" s="324">
        <f t="shared" si="0"/>
        <v>0</v>
      </c>
      <c r="G20" s="385"/>
      <c r="H20" s="402"/>
      <c r="J20" s="3"/>
    </row>
    <row r="21" spans="1:10" ht="45" x14ac:dyDescent="0.25">
      <c r="A21" s="393"/>
      <c r="B21" s="325" t="s">
        <v>26</v>
      </c>
      <c r="C21" s="18">
        <v>0.35</v>
      </c>
      <c r="D21" s="217">
        <v>0.09</v>
      </c>
      <c r="E21" s="75">
        <f>УпрВесКоэф!E21</f>
        <v>0.2</v>
      </c>
      <c r="F21" s="324">
        <f t="shared" si="0"/>
        <v>1.7999999999999999E-2</v>
      </c>
      <c r="G21" s="385"/>
      <c r="H21" s="402"/>
      <c r="J21" s="3"/>
    </row>
    <row r="22" spans="1:10" ht="60" x14ac:dyDescent="0.25">
      <c r="A22" s="393"/>
      <c r="B22" s="325" t="s">
        <v>27</v>
      </c>
      <c r="C22" s="20" t="s">
        <v>15</v>
      </c>
      <c r="D22" s="216">
        <v>1</v>
      </c>
      <c r="E22" s="75">
        <f>УпрВесКоэф!E22</f>
        <v>0.05</v>
      </c>
      <c r="F22" s="324">
        <f t="shared" si="0"/>
        <v>0.05</v>
      </c>
      <c r="G22" s="385"/>
      <c r="H22" s="402"/>
      <c r="J22" s="3"/>
    </row>
    <row r="23" spans="1:10" ht="60.75" thickBot="1" x14ac:dyDescent="0.3">
      <c r="A23" s="400"/>
      <c r="B23" s="325" t="s">
        <v>28</v>
      </c>
      <c r="C23" s="20" t="s">
        <v>15</v>
      </c>
      <c r="D23" s="216">
        <v>1</v>
      </c>
      <c r="E23" s="75">
        <f>УпрВесКоэф!E23</f>
        <v>0.05</v>
      </c>
      <c r="F23" s="32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25" t="s">
        <v>29</v>
      </c>
      <c r="C24" s="18">
        <v>0.15</v>
      </c>
      <c r="D24" s="217">
        <v>0</v>
      </c>
      <c r="E24" s="75">
        <f>УпрВесКоэф!E24</f>
        <v>1.83</v>
      </c>
      <c r="F24" s="324">
        <f t="shared" si="0"/>
        <v>0</v>
      </c>
      <c r="G24" s="385" t="s">
        <v>110</v>
      </c>
      <c r="H24" s="402">
        <f>(F24+F25+F26+F27)-УпрВесКоэф!$K$25</f>
        <v>0.82099999999999995</v>
      </c>
      <c r="J24" s="3"/>
    </row>
    <row r="25" spans="1:10" ht="75" x14ac:dyDescent="0.25">
      <c r="A25" s="405"/>
      <c r="B25" s="325" t="s">
        <v>30</v>
      </c>
      <c r="C25" s="18">
        <v>0.15</v>
      </c>
      <c r="D25" s="217">
        <v>0.214</v>
      </c>
      <c r="E25" s="75">
        <f>УпрВесКоэф!E25</f>
        <v>1.5</v>
      </c>
      <c r="F25" s="324">
        <f t="shared" si="0"/>
        <v>0.32100000000000001</v>
      </c>
      <c r="G25" s="385"/>
      <c r="H25" s="402"/>
      <c r="J25" s="3"/>
    </row>
    <row r="26" spans="1:10" ht="36" customHeight="1" x14ac:dyDescent="0.25">
      <c r="A26" s="405"/>
      <c r="B26" s="325" t="s">
        <v>40</v>
      </c>
      <c r="C26" s="20" t="s">
        <v>15</v>
      </c>
      <c r="D26" s="216">
        <v>1</v>
      </c>
      <c r="E26" s="75">
        <f>УпрВесКоэф!E26</f>
        <v>0.25</v>
      </c>
      <c r="F26" s="324">
        <f t="shared" si="0"/>
        <v>0.25</v>
      </c>
      <c r="G26" s="385"/>
      <c r="H26" s="402"/>
      <c r="J26" s="3"/>
    </row>
    <row r="27" spans="1:10" ht="45.75" thickBot="1" x14ac:dyDescent="0.3">
      <c r="A27" s="406"/>
      <c r="B27" s="325" t="s">
        <v>41</v>
      </c>
      <c r="C27" s="20" t="s">
        <v>15</v>
      </c>
      <c r="D27" s="216">
        <v>1</v>
      </c>
      <c r="E27" s="75">
        <f>УпрВесКоэф!E27</f>
        <v>0.25</v>
      </c>
      <c r="F27" s="32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25" t="s">
        <v>6</v>
      </c>
      <c r="C28" s="18">
        <v>0.7</v>
      </c>
      <c r="D28" s="49">
        <v>0.05</v>
      </c>
      <c r="E28" s="75">
        <f>УпрВесКоэф!E28</f>
        <v>1.4279999999999999</v>
      </c>
      <c r="F28" s="324">
        <f t="shared" si="0"/>
        <v>7.1400000000000005E-2</v>
      </c>
      <c r="G28" s="323" t="s">
        <v>110</v>
      </c>
      <c r="H28" s="324">
        <f>F28-УпрВесКоэф!$K$28</f>
        <v>7.1400000000000005E-2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3.8490050000000005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="80" zoomScaleNormal="80" workbookViewId="0">
      <selection activeCell="G33" sqref="G33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22" t="s">
        <v>42</v>
      </c>
      <c r="D3" s="322" t="s">
        <v>109</v>
      </c>
      <c r="E3" s="322" t="s">
        <v>9</v>
      </c>
      <c r="F3" s="322" t="s">
        <v>8</v>
      </c>
      <c r="G3" s="322" t="s">
        <v>10</v>
      </c>
      <c r="H3" s="322" t="s">
        <v>13</v>
      </c>
      <c r="J3" s="3"/>
    </row>
    <row r="4" spans="1:10" ht="30" x14ac:dyDescent="0.25">
      <c r="A4" s="392" t="s">
        <v>3</v>
      </c>
      <c r="B4" s="325" t="s">
        <v>36</v>
      </c>
      <c r="C4" s="6">
        <v>0.7</v>
      </c>
      <c r="D4" s="217">
        <v>0</v>
      </c>
      <c r="E4" s="75">
        <f>УпрВесКоэф!E4</f>
        <v>1.429</v>
      </c>
      <c r="F4" s="324">
        <f>D4*E4</f>
        <v>0</v>
      </c>
      <c r="G4" s="385" t="s">
        <v>111</v>
      </c>
      <c r="H4" s="324">
        <f>F4-УпрВесКоэф!$K$4</f>
        <v>0</v>
      </c>
      <c r="J4" s="3"/>
    </row>
    <row r="5" spans="1:10" ht="30" x14ac:dyDescent="0.25">
      <c r="A5" s="393"/>
      <c r="B5" s="325" t="s">
        <v>11</v>
      </c>
      <c r="C5" s="6">
        <v>0.7</v>
      </c>
      <c r="D5" s="217">
        <v>0.30499999999999999</v>
      </c>
      <c r="E5" s="75">
        <f>УпрВесКоэф!E5</f>
        <v>1</v>
      </c>
      <c r="F5" s="324">
        <f t="shared" ref="F5:F28" si="0">D5*E5</f>
        <v>0.30499999999999999</v>
      </c>
      <c r="G5" s="385"/>
      <c r="H5" s="402">
        <f>(F5+F6+F7)-УпрВесКоэф!$K$6</f>
        <v>0.41620000000000001</v>
      </c>
      <c r="J5" s="3"/>
    </row>
    <row r="6" spans="1:10" ht="35.25" customHeight="1" x14ac:dyDescent="0.25">
      <c r="A6" s="393"/>
      <c r="B6" s="325" t="s">
        <v>12</v>
      </c>
      <c r="C6" s="6">
        <v>0.3</v>
      </c>
      <c r="D6" s="217">
        <v>0.13900000000000001</v>
      </c>
      <c r="E6" s="75">
        <f>УпрВесКоэф!E6</f>
        <v>0.8</v>
      </c>
      <c r="F6" s="324">
        <f t="shared" si="0"/>
        <v>0.11120000000000002</v>
      </c>
      <c r="G6" s="385"/>
      <c r="H6" s="402"/>
      <c r="J6" s="3"/>
    </row>
    <row r="7" spans="1:10" ht="30.75" thickBot="1" x14ac:dyDescent="0.3">
      <c r="A7" s="394"/>
      <c r="B7" s="325" t="s">
        <v>16</v>
      </c>
      <c r="C7" s="6">
        <v>0.1</v>
      </c>
      <c r="D7" s="217">
        <v>0</v>
      </c>
      <c r="E7" s="75">
        <f>УпрВесКоэф!E7</f>
        <v>0.6</v>
      </c>
      <c r="F7" s="324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25" t="s">
        <v>34</v>
      </c>
      <c r="C8" s="18">
        <v>0.9</v>
      </c>
      <c r="D8" s="49">
        <v>0.76600000000000001</v>
      </c>
      <c r="E8" s="75">
        <f>УпрВесКоэф!E8</f>
        <v>1.111</v>
      </c>
      <c r="F8" s="324">
        <f t="shared" si="0"/>
        <v>0.85102600000000006</v>
      </c>
      <c r="G8" s="323" t="s">
        <v>110</v>
      </c>
      <c r="H8" s="324">
        <f>F8-УпрВесКоэф!$K$8</f>
        <v>0.85102600000000006</v>
      </c>
      <c r="J8" s="3"/>
    </row>
    <row r="9" spans="1:10" ht="75" x14ac:dyDescent="0.25">
      <c r="A9" s="399" t="s">
        <v>37</v>
      </c>
      <c r="B9" s="325" t="s">
        <v>38</v>
      </c>
      <c r="C9" s="18">
        <v>0.9</v>
      </c>
      <c r="D9" s="49">
        <v>0.91400000000000003</v>
      </c>
      <c r="E9" s="75">
        <f>УпрВесКоэф!E9</f>
        <v>0.311</v>
      </c>
      <c r="F9" s="324">
        <f t="shared" si="0"/>
        <v>0.28425400000000001</v>
      </c>
      <c r="G9" s="385" t="s">
        <v>110</v>
      </c>
      <c r="H9" s="402">
        <f>(F9+F10+F11+F12)-УпрВесКоэф!$K$10</f>
        <v>0.95865400000000012</v>
      </c>
      <c r="J9" s="3"/>
    </row>
    <row r="10" spans="1:10" ht="93.75" customHeight="1" x14ac:dyDescent="0.25">
      <c r="A10" s="393"/>
      <c r="B10" s="325" t="s">
        <v>17</v>
      </c>
      <c r="C10" s="18">
        <v>0.8</v>
      </c>
      <c r="D10" s="49">
        <v>0.78600000000000003</v>
      </c>
      <c r="E10" s="75">
        <f>УпрВесКоэф!E10</f>
        <v>0.3</v>
      </c>
      <c r="F10" s="324">
        <f t="shared" si="0"/>
        <v>0.23580000000000001</v>
      </c>
      <c r="G10" s="385"/>
      <c r="H10" s="402"/>
      <c r="J10" s="3"/>
    </row>
    <row r="11" spans="1:10" ht="90" x14ac:dyDescent="0.25">
      <c r="A11" s="393"/>
      <c r="B11" s="325" t="s">
        <v>18</v>
      </c>
      <c r="C11" s="18">
        <v>0.8</v>
      </c>
      <c r="D11" s="49">
        <v>0.67100000000000004</v>
      </c>
      <c r="E11" s="75">
        <f>УпрВесКоэф!E11</f>
        <v>0.3</v>
      </c>
      <c r="F11" s="324">
        <f t="shared" si="0"/>
        <v>0.20130000000000001</v>
      </c>
      <c r="G11" s="385"/>
      <c r="H11" s="402"/>
      <c r="J11" s="3"/>
    </row>
    <row r="12" spans="1:10" ht="60.75" thickBot="1" x14ac:dyDescent="0.3">
      <c r="A12" s="394"/>
      <c r="B12" s="325" t="s">
        <v>39</v>
      </c>
      <c r="C12" s="18">
        <v>0.8</v>
      </c>
      <c r="D12" s="49">
        <v>0.79100000000000004</v>
      </c>
      <c r="E12" s="75">
        <f>УпрВесКоэф!E12</f>
        <v>0.3</v>
      </c>
      <c r="F12" s="324">
        <f t="shared" si="0"/>
        <v>0.23730000000000001</v>
      </c>
      <c r="G12" s="385"/>
      <c r="H12" s="402"/>
      <c r="J12" s="3"/>
    </row>
    <row r="13" spans="1:10" ht="90" x14ac:dyDescent="0.25">
      <c r="A13" s="392" t="s">
        <v>4</v>
      </c>
      <c r="B13" s="325" t="s">
        <v>19</v>
      </c>
      <c r="C13" s="18">
        <v>0.5</v>
      </c>
      <c r="D13" s="217">
        <v>1</v>
      </c>
      <c r="E13" s="75">
        <f>УпрВесКоэф!E13</f>
        <v>0.26</v>
      </c>
      <c r="F13" s="324">
        <f t="shared" si="0"/>
        <v>0.26</v>
      </c>
      <c r="G13" s="385" t="s">
        <v>110</v>
      </c>
      <c r="H13" s="402">
        <f>(F13+F14+F15+F16+F17+F18+F19+F20+F21+F22+F23)-УпрВесКоэф!$K$17</f>
        <v>0.95340000000000014</v>
      </c>
      <c r="J13" s="3"/>
    </row>
    <row r="14" spans="1:10" ht="90" x14ac:dyDescent="0.25">
      <c r="A14" s="393"/>
      <c r="B14" s="325" t="s">
        <v>20</v>
      </c>
      <c r="C14" s="18">
        <v>0.8</v>
      </c>
      <c r="D14" s="217">
        <v>1</v>
      </c>
      <c r="E14" s="75">
        <f>УпрВесКоэф!E14</f>
        <v>0.2</v>
      </c>
      <c r="F14" s="324">
        <f t="shared" si="0"/>
        <v>0.2</v>
      </c>
      <c r="G14" s="385"/>
      <c r="H14" s="402"/>
      <c r="J14" s="3"/>
    </row>
    <row r="15" spans="1:10" ht="45" x14ac:dyDescent="0.25">
      <c r="A15" s="393"/>
      <c r="B15" s="325" t="s">
        <v>21</v>
      </c>
      <c r="C15" s="20" t="s">
        <v>15</v>
      </c>
      <c r="D15" s="216">
        <v>1</v>
      </c>
      <c r="E15" s="75">
        <f>УпрВесКоэф!E15</f>
        <v>0.05</v>
      </c>
      <c r="F15" s="324">
        <f t="shared" si="0"/>
        <v>0.05</v>
      </c>
      <c r="G15" s="385"/>
      <c r="H15" s="402"/>
      <c r="J15" s="3"/>
    </row>
    <row r="16" spans="1:10" ht="75" x14ac:dyDescent="0.25">
      <c r="A16" s="393"/>
      <c r="B16" s="325" t="s">
        <v>22</v>
      </c>
      <c r="C16" s="20" t="s">
        <v>15</v>
      </c>
      <c r="D16" s="216">
        <v>1</v>
      </c>
      <c r="E16" s="75">
        <f>УпрВесКоэф!E16</f>
        <v>0.05</v>
      </c>
      <c r="F16" s="324">
        <f t="shared" si="0"/>
        <v>0.05</v>
      </c>
      <c r="G16" s="385"/>
      <c r="H16" s="402"/>
      <c r="J16" s="3"/>
    </row>
    <row r="17" spans="1:10" ht="135" x14ac:dyDescent="0.25">
      <c r="A17" s="393"/>
      <c r="B17" s="325" t="s">
        <v>35</v>
      </c>
      <c r="C17" s="18">
        <v>0.5</v>
      </c>
      <c r="D17" s="217">
        <v>0</v>
      </c>
      <c r="E17" s="75">
        <f>УпрВесКоэф!E17</f>
        <v>0.2</v>
      </c>
      <c r="F17" s="324">
        <f t="shared" si="0"/>
        <v>0</v>
      </c>
      <c r="G17" s="385"/>
      <c r="H17" s="402"/>
      <c r="J17" s="3"/>
    </row>
    <row r="18" spans="1:10" ht="90" x14ac:dyDescent="0.25">
      <c r="A18" s="393"/>
      <c r="B18" s="325" t="s">
        <v>23</v>
      </c>
      <c r="C18" s="18">
        <v>0.7</v>
      </c>
      <c r="D18" s="217">
        <v>6.7000000000000004E-2</v>
      </c>
      <c r="E18" s="75">
        <f>УпрВесКоэф!E18</f>
        <v>0.2</v>
      </c>
      <c r="F18" s="324">
        <f t="shared" si="0"/>
        <v>1.3400000000000002E-2</v>
      </c>
      <c r="G18" s="385"/>
      <c r="H18" s="402"/>
      <c r="J18" s="3"/>
    </row>
    <row r="19" spans="1:10" ht="60" x14ac:dyDescent="0.25">
      <c r="A19" s="393"/>
      <c r="B19" s="325" t="s">
        <v>24</v>
      </c>
      <c r="C19" s="18">
        <v>1</v>
      </c>
      <c r="D19" s="217">
        <v>0.8</v>
      </c>
      <c r="E19" s="75">
        <f>УпрВесКоэф!E19</f>
        <v>0.15</v>
      </c>
      <c r="F19" s="324">
        <f t="shared" si="0"/>
        <v>0.12</v>
      </c>
      <c r="G19" s="385"/>
      <c r="H19" s="402"/>
      <c r="J19" s="3"/>
    </row>
    <row r="20" spans="1:10" ht="60" x14ac:dyDescent="0.25">
      <c r="A20" s="393"/>
      <c r="B20" s="325" t="s">
        <v>25</v>
      </c>
      <c r="C20" s="18">
        <v>0.25</v>
      </c>
      <c r="D20" s="217">
        <v>0.12</v>
      </c>
      <c r="E20" s="75">
        <f>УпрВесКоэф!E20</f>
        <v>0.2</v>
      </c>
      <c r="F20" s="324">
        <f t="shared" si="0"/>
        <v>2.4E-2</v>
      </c>
      <c r="G20" s="385"/>
      <c r="H20" s="402"/>
      <c r="J20" s="3"/>
    </row>
    <row r="21" spans="1:10" ht="45" x14ac:dyDescent="0.25">
      <c r="A21" s="393"/>
      <c r="B21" s="325" t="s">
        <v>26</v>
      </c>
      <c r="C21" s="18">
        <v>0.35</v>
      </c>
      <c r="D21" s="217">
        <v>0.68</v>
      </c>
      <c r="E21" s="75">
        <f>УпрВесКоэф!E21</f>
        <v>0.2</v>
      </c>
      <c r="F21" s="324">
        <f t="shared" si="0"/>
        <v>0.13600000000000001</v>
      </c>
      <c r="G21" s="385"/>
      <c r="H21" s="402"/>
      <c r="J21" s="3"/>
    </row>
    <row r="22" spans="1:10" ht="60" x14ac:dyDescent="0.25">
      <c r="A22" s="393"/>
      <c r="B22" s="325" t="s">
        <v>27</v>
      </c>
      <c r="C22" s="20" t="s">
        <v>15</v>
      </c>
      <c r="D22" s="216">
        <v>1</v>
      </c>
      <c r="E22" s="75">
        <f>УпрВесКоэф!E22</f>
        <v>0.05</v>
      </c>
      <c r="F22" s="324">
        <f t="shared" si="0"/>
        <v>0.05</v>
      </c>
      <c r="G22" s="385"/>
      <c r="H22" s="402"/>
      <c r="J22" s="3"/>
    </row>
    <row r="23" spans="1:10" ht="60.75" thickBot="1" x14ac:dyDescent="0.3">
      <c r="A23" s="400"/>
      <c r="B23" s="325" t="s">
        <v>28</v>
      </c>
      <c r="C23" s="20" t="s">
        <v>15</v>
      </c>
      <c r="D23" s="216">
        <v>1</v>
      </c>
      <c r="E23" s="75">
        <f>УпрВесКоэф!E23</f>
        <v>0.05</v>
      </c>
      <c r="F23" s="32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25" t="s">
        <v>29</v>
      </c>
      <c r="C24" s="18">
        <v>0.15</v>
      </c>
      <c r="D24" s="217">
        <v>0</v>
      </c>
      <c r="E24" s="75">
        <f>УпрВесКоэф!E24</f>
        <v>1.83</v>
      </c>
      <c r="F24" s="324">
        <f t="shared" si="0"/>
        <v>0</v>
      </c>
      <c r="G24" s="385" t="s">
        <v>110</v>
      </c>
      <c r="H24" s="402">
        <f>(F24+F25+F26+F27)-УпрВесКоэф!$K$25</f>
        <v>0.99950000000000006</v>
      </c>
      <c r="J24" s="3"/>
    </row>
    <row r="25" spans="1:10" ht="75" x14ac:dyDescent="0.25">
      <c r="A25" s="405"/>
      <c r="B25" s="325" t="s">
        <v>30</v>
      </c>
      <c r="C25" s="18">
        <v>0.15</v>
      </c>
      <c r="D25" s="217">
        <v>0.33300000000000002</v>
      </c>
      <c r="E25" s="75">
        <f>УпрВесКоэф!E25</f>
        <v>1.5</v>
      </c>
      <c r="F25" s="324">
        <f t="shared" si="0"/>
        <v>0.49950000000000006</v>
      </c>
      <c r="G25" s="385"/>
      <c r="H25" s="402"/>
      <c r="J25" s="3"/>
    </row>
    <row r="26" spans="1:10" ht="36" customHeight="1" x14ac:dyDescent="0.25">
      <c r="A26" s="405"/>
      <c r="B26" s="325" t="s">
        <v>40</v>
      </c>
      <c r="C26" s="20" t="s">
        <v>15</v>
      </c>
      <c r="D26" s="216">
        <v>1</v>
      </c>
      <c r="E26" s="75">
        <f>УпрВесКоэф!E26</f>
        <v>0.25</v>
      </c>
      <c r="F26" s="324">
        <f t="shared" si="0"/>
        <v>0.25</v>
      </c>
      <c r="G26" s="385"/>
      <c r="H26" s="402"/>
      <c r="J26" s="3"/>
    </row>
    <row r="27" spans="1:10" ht="45.75" thickBot="1" x14ac:dyDescent="0.3">
      <c r="A27" s="406"/>
      <c r="B27" s="325" t="s">
        <v>41</v>
      </c>
      <c r="C27" s="20" t="s">
        <v>15</v>
      </c>
      <c r="D27" s="216">
        <v>1</v>
      </c>
      <c r="E27" s="75">
        <f>УпрВесКоэф!E27</f>
        <v>0.25</v>
      </c>
      <c r="F27" s="32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25" t="s">
        <v>6</v>
      </c>
      <c r="C28" s="18">
        <v>0.7</v>
      </c>
      <c r="D28" s="49">
        <v>0.05</v>
      </c>
      <c r="E28" s="75">
        <f>УпрВесКоэф!E28</f>
        <v>1.4279999999999999</v>
      </c>
      <c r="F28" s="324">
        <f t="shared" si="0"/>
        <v>7.1400000000000005E-2</v>
      </c>
      <c r="G28" s="323" t="s">
        <v>110</v>
      </c>
      <c r="H28" s="324">
        <f>F28-УпрВесКоэф!$K$28</f>
        <v>7.1400000000000005E-2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4.2501800000000003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6" zoomScale="80" zoomScaleNormal="80" workbookViewId="0">
      <selection activeCell="D17" sqref="D17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22" t="s">
        <v>42</v>
      </c>
      <c r="D3" s="322" t="s">
        <v>109</v>
      </c>
      <c r="E3" s="322" t="s">
        <v>9</v>
      </c>
      <c r="F3" s="322" t="s">
        <v>8</v>
      </c>
      <c r="G3" s="322" t="s">
        <v>10</v>
      </c>
      <c r="H3" s="322" t="s">
        <v>13</v>
      </c>
      <c r="J3" s="3"/>
    </row>
    <row r="4" spans="1:10" ht="30" x14ac:dyDescent="0.25">
      <c r="A4" s="392" t="s">
        <v>3</v>
      </c>
      <c r="B4" s="325" t="s">
        <v>36</v>
      </c>
      <c r="C4" s="6">
        <v>0.7</v>
      </c>
      <c r="D4" s="217">
        <v>0</v>
      </c>
      <c r="E4" s="75">
        <f>УпрВесКоэф!E4</f>
        <v>1.429</v>
      </c>
      <c r="F4" s="324">
        <f>D4*E4</f>
        <v>0</v>
      </c>
      <c r="G4" s="385" t="s">
        <v>111</v>
      </c>
      <c r="H4" s="324">
        <f>F4-УпрВесКоэф!$K$4</f>
        <v>0</v>
      </c>
      <c r="J4" s="3"/>
    </row>
    <row r="5" spans="1:10" ht="30" x14ac:dyDescent="0.25">
      <c r="A5" s="393"/>
      <c r="B5" s="325" t="s">
        <v>11</v>
      </c>
      <c r="C5" s="6">
        <v>0.7</v>
      </c>
      <c r="D5" s="217">
        <v>0.66700000000000004</v>
      </c>
      <c r="E5" s="75">
        <f>УпрВесКоэф!E5</f>
        <v>1</v>
      </c>
      <c r="F5" s="324">
        <f t="shared" ref="F5:F28" si="0">D5*E5</f>
        <v>0.66700000000000004</v>
      </c>
      <c r="G5" s="385"/>
      <c r="H5" s="402">
        <f>(F5+F6+F7)-УпрВесКоэф!$K$6</f>
        <v>0.9870000000000001</v>
      </c>
      <c r="J5" s="3"/>
    </row>
    <row r="6" spans="1:10" ht="35.25" customHeight="1" x14ac:dyDescent="0.25">
      <c r="A6" s="393"/>
      <c r="B6" s="325" t="s">
        <v>12</v>
      </c>
      <c r="C6" s="6">
        <v>0.3</v>
      </c>
      <c r="D6" s="217">
        <v>0.4</v>
      </c>
      <c r="E6" s="75">
        <f>УпрВесКоэф!E6</f>
        <v>0.8</v>
      </c>
      <c r="F6" s="324">
        <f t="shared" si="0"/>
        <v>0.32000000000000006</v>
      </c>
      <c r="G6" s="385"/>
      <c r="H6" s="402"/>
      <c r="J6" s="3"/>
    </row>
    <row r="7" spans="1:10" ht="30.75" thickBot="1" x14ac:dyDescent="0.3">
      <c r="A7" s="394"/>
      <c r="B7" s="325" t="s">
        <v>16</v>
      </c>
      <c r="C7" s="6">
        <v>0.1</v>
      </c>
      <c r="D7" s="217">
        <v>0</v>
      </c>
      <c r="E7" s="75">
        <f>УпрВесКоэф!E7</f>
        <v>0.6</v>
      </c>
      <c r="F7" s="324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25" t="s">
        <v>34</v>
      </c>
      <c r="C8" s="18">
        <v>0.9</v>
      </c>
      <c r="D8" s="49">
        <v>0.57099999999999995</v>
      </c>
      <c r="E8" s="75">
        <f>УпрВесКоэф!E8</f>
        <v>1.111</v>
      </c>
      <c r="F8" s="324">
        <f t="shared" si="0"/>
        <v>0.63438099999999997</v>
      </c>
      <c r="G8" s="323" t="s">
        <v>110</v>
      </c>
      <c r="H8" s="324">
        <f>F8-УпрВесКоэф!$K$8</f>
        <v>0.63438099999999997</v>
      </c>
      <c r="J8" s="3"/>
    </row>
    <row r="9" spans="1:10" ht="75" x14ac:dyDescent="0.25">
      <c r="A9" s="399" t="s">
        <v>37</v>
      </c>
      <c r="B9" s="325" t="s">
        <v>38</v>
      </c>
      <c r="C9" s="18">
        <v>0.9</v>
      </c>
      <c r="D9" s="49">
        <v>0.75</v>
      </c>
      <c r="E9" s="75">
        <f>УпрВесКоэф!E9</f>
        <v>0.311</v>
      </c>
      <c r="F9" s="324">
        <f t="shared" si="0"/>
        <v>0.23325000000000001</v>
      </c>
      <c r="G9" s="385" t="s">
        <v>110</v>
      </c>
      <c r="H9" s="402">
        <f>(F9+F10+F11+F12)-УпрВесКоэф!$K$10</f>
        <v>0.7357499999999999</v>
      </c>
      <c r="J9" s="3"/>
    </row>
    <row r="10" spans="1:10" ht="93.75" customHeight="1" x14ac:dyDescent="0.25">
      <c r="A10" s="393"/>
      <c r="B10" s="325" t="s">
        <v>17</v>
      </c>
      <c r="C10" s="18">
        <v>0.8</v>
      </c>
      <c r="D10" s="49">
        <v>0.625</v>
      </c>
      <c r="E10" s="75">
        <f>УпрВесКоэф!E10</f>
        <v>0.3</v>
      </c>
      <c r="F10" s="324">
        <f t="shared" si="0"/>
        <v>0.1875</v>
      </c>
      <c r="G10" s="385"/>
      <c r="H10" s="402"/>
      <c r="J10" s="3"/>
    </row>
    <row r="11" spans="1:10" ht="90" x14ac:dyDescent="0.25">
      <c r="A11" s="393"/>
      <c r="B11" s="325" t="s">
        <v>18</v>
      </c>
      <c r="C11" s="18">
        <v>0.8</v>
      </c>
      <c r="D11" s="49">
        <v>0.44400000000000001</v>
      </c>
      <c r="E11" s="75">
        <f>УпрВесКоэф!E11</f>
        <v>0.3</v>
      </c>
      <c r="F11" s="324">
        <f t="shared" si="0"/>
        <v>0.13319999999999999</v>
      </c>
      <c r="G11" s="385"/>
      <c r="H11" s="402"/>
      <c r="J11" s="3"/>
    </row>
    <row r="12" spans="1:10" ht="60.75" thickBot="1" x14ac:dyDescent="0.3">
      <c r="A12" s="394"/>
      <c r="B12" s="325" t="s">
        <v>39</v>
      </c>
      <c r="C12" s="18">
        <v>0.8</v>
      </c>
      <c r="D12" s="49">
        <v>0.60599999999999998</v>
      </c>
      <c r="E12" s="75">
        <f>УпрВесКоэф!E12</f>
        <v>0.3</v>
      </c>
      <c r="F12" s="324">
        <f t="shared" si="0"/>
        <v>0.18179999999999999</v>
      </c>
      <c r="G12" s="385"/>
      <c r="H12" s="402"/>
      <c r="J12" s="3"/>
    </row>
    <row r="13" spans="1:10" ht="90" x14ac:dyDescent="0.25">
      <c r="A13" s="392" t="s">
        <v>4</v>
      </c>
      <c r="B13" s="325" t="s">
        <v>19</v>
      </c>
      <c r="C13" s="18">
        <v>0.5</v>
      </c>
      <c r="D13" s="217">
        <v>1</v>
      </c>
      <c r="E13" s="75">
        <f>УпрВесКоэф!E13</f>
        <v>0.26</v>
      </c>
      <c r="F13" s="324">
        <f t="shared" si="0"/>
        <v>0.26</v>
      </c>
      <c r="G13" s="385" t="s">
        <v>110</v>
      </c>
      <c r="H13" s="402">
        <f>(F13+F14+F15+F16+F17+F18+F19+F20+F21+F22+F23)-УпрВесКоэф!$K$17</f>
        <v>0.75900000000000012</v>
      </c>
      <c r="J13" s="3"/>
    </row>
    <row r="14" spans="1:10" ht="90" x14ac:dyDescent="0.25">
      <c r="A14" s="393"/>
      <c r="B14" s="325" t="s">
        <v>20</v>
      </c>
      <c r="C14" s="18">
        <v>0.8</v>
      </c>
      <c r="D14" s="217">
        <v>1</v>
      </c>
      <c r="E14" s="75">
        <f>УпрВесКоэф!E14</f>
        <v>0.2</v>
      </c>
      <c r="F14" s="324">
        <f t="shared" si="0"/>
        <v>0.2</v>
      </c>
      <c r="G14" s="385"/>
      <c r="H14" s="402"/>
      <c r="J14" s="3"/>
    </row>
    <row r="15" spans="1:10" ht="45" x14ac:dyDescent="0.25">
      <c r="A15" s="393"/>
      <c r="B15" s="325" t="s">
        <v>21</v>
      </c>
      <c r="C15" s="20" t="s">
        <v>15</v>
      </c>
      <c r="D15" s="216">
        <v>1</v>
      </c>
      <c r="E15" s="75">
        <f>УпрВесКоэф!E15</f>
        <v>0.05</v>
      </c>
      <c r="F15" s="324">
        <f t="shared" si="0"/>
        <v>0.05</v>
      </c>
      <c r="G15" s="385"/>
      <c r="H15" s="402"/>
      <c r="J15" s="3"/>
    </row>
    <row r="16" spans="1:10" ht="75" x14ac:dyDescent="0.25">
      <c r="A16" s="393"/>
      <c r="B16" s="325" t="s">
        <v>22</v>
      </c>
      <c r="C16" s="20" t="s">
        <v>15</v>
      </c>
      <c r="D16" s="216">
        <v>1</v>
      </c>
      <c r="E16" s="75">
        <f>УпрВесКоэф!E16</f>
        <v>0.05</v>
      </c>
      <c r="F16" s="324">
        <f t="shared" si="0"/>
        <v>0.05</v>
      </c>
      <c r="G16" s="385"/>
      <c r="H16" s="402"/>
      <c r="J16" s="3"/>
    </row>
    <row r="17" spans="1:10" ht="135" x14ac:dyDescent="0.25">
      <c r="A17" s="393"/>
      <c r="B17" s="325" t="s">
        <v>35</v>
      </c>
      <c r="C17" s="18">
        <v>0.5</v>
      </c>
      <c r="D17" s="217">
        <v>0</v>
      </c>
      <c r="E17" s="75">
        <f>УпрВесКоэф!E17</f>
        <v>0.2</v>
      </c>
      <c r="F17" s="324">
        <f t="shared" si="0"/>
        <v>0</v>
      </c>
      <c r="G17" s="385"/>
      <c r="H17" s="402"/>
      <c r="J17" s="3"/>
    </row>
    <row r="18" spans="1:10" ht="90" x14ac:dyDescent="0.25">
      <c r="A18" s="393"/>
      <c r="B18" s="325" t="s">
        <v>23</v>
      </c>
      <c r="C18" s="18">
        <v>0.7</v>
      </c>
      <c r="D18" s="217">
        <v>0</v>
      </c>
      <c r="E18" s="75">
        <f>УпрВесКоэф!E18</f>
        <v>0.2</v>
      </c>
      <c r="F18" s="324">
        <f t="shared" si="0"/>
        <v>0</v>
      </c>
      <c r="G18" s="385"/>
      <c r="H18" s="402"/>
      <c r="J18" s="3"/>
    </row>
    <row r="19" spans="1:10" ht="60" x14ac:dyDescent="0.25">
      <c r="A19" s="393"/>
      <c r="B19" s="325" t="s">
        <v>24</v>
      </c>
      <c r="C19" s="18">
        <v>1</v>
      </c>
      <c r="D19" s="217">
        <v>0.66</v>
      </c>
      <c r="E19" s="75">
        <f>УпрВесКоэф!E19</f>
        <v>0.15</v>
      </c>
      <c r="F19" s="324">
        <f t="shared" si="0"/>
        <v>9.9000000000000005E-2</v>
      </c>
      <c r="G19" s="385"/>
      <c r="H19" s="402"/>
      <c r="J19" s="3"/>
    </row>
    <row r="20" spans="1:10" ht="60" x14ac:dyDescent="0.25">
      <c r="A20" s="393"/>
      <c r="B20" s="325" t="s">
        <v>25</v>
      </c>
      <c r="C20" s="18">
        <v>0.25</v>
      </c>
      <c r="D20" s="217">
        <v>0</v>
      </c>
      <c r="E20" s="75">
        <f>УпрВесКоэф!E20</f>
        <v>0.2</v>
      </c>
      <c r="F20" s="324">
        <f t="shared" si="0"/>
        <v>0</v>
      </c>
      <c r="G20" s="385"/>
      <c r="H20" s="402"/>
      <c r="J20" s="3"/>
    </row>
    <row r="21" spans="1:10" ht="45" x14ac:dyDescent="0.25">
      <c r="A21" s="393"/>
      <c r="B21" s="325" t="s">
        <v>26</v>
      </c>
      <c r="C21" s="18">
        <v>0.35</v>
      </c>
      <c r="D21" s="217">
        <v>0</v>
      </c>
      <c r="E21" s="75">
        <f>УпрВесКоэф!E21</f>
        <v>0.2</v>
      </c>
      <c r="F21" s="324">
        <f t="shared" si="0"/>
        <v>0</v>
      </c>
      <c r="G21" s="385"/>
      <c r="H21" s="402"/>
      <c r="J21" s="3"/>
    </row>
    <row r="22" spans="1:10" ht="60" x14ac:dyDescent="0.25">
      <c r="A22" s="393"/>
      <c r="B22" s="325" t="s">
        <v>27</v>
      </c>
      <c r="C22" s="20" t="s">
        <v>15</v>
      </c>
      <c r="D22" s="216">
        <v>1</v>
      </c>
      <c r="E22" s="75">
        <f>УпрВесКоэф!E22</f>
        <v>0.05</v>
      </c>
      <c r="F22" s="324">
        <f t="shared" si="0"/>
        <v>0.05</v>
      </c>
      <c r="G22" s="385"/>
      <c r="H22" s="402"/>
      <c r="J22" s="3"/>
    </row>
    <row r="23" spans="1:10" ht="60.75" thickBot="1" x14ac:dyDescent="0.3">
      <c r="A23" s="400"/>
      <c r="B23" s="325" t="s">
        <v>28</v>
      </c>
      <c r="C23" s="20" t="s">
        <v>15</v>
      </c>
      <c r="D23" s="216">
        <v>1</v>
      </c>
      <c r="E23" s="75">
        <f>УпрВесКоэф!E23</f>
        <v>0.05</v>
      </c>
      <c r="F23" s="32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25" t="s">
        <v>29</v>
      </c>
      <c r="C24" s="18">
        <v>0.15</v>
      </c>
      <c r="D24" s="217">
        <v>0</v>
      </c>
      <c r="E24" s="75">
        <f>УпрВесКоэф!E24</f>
        <v>1.83</v>
      </c>
      <c r="F24" s="324">
        <f t="shared" si="0"/>
        <v>0</v>
      </c>
      <c r="G24" s="385" t="s">
        <v>2</v>
      </c>
      <c r="H24" s="402">
        <f>(F24+F25+F26+F27)-УпрВесКоэф!$K$25</f>
        <v>1.3175000000000001</v>
      </c>
      <c r="J24" s="3"/>
    </row>
    <row r="25" spans="1:10" ht="75" x14ac:dyDescent="0.25">
      <c r="A25" s="405"/>
      <c r="B25" s="325" t="s">
        <v>30</v>
      </c>
      <c r="C25" s="18">
        <v>0.15</v>
      </c>
      <c r="D25" s="217">
        <v>0.54500000000000004</v>
      </c>
      <c r="E25" s="75">
        <f>УпрВесКоэф!E25</f>
        <v>1.5</v>
      </c>
      <c r="F25" s="324">
        <f t="shared" si="0"/>
        <v>0.81750000000000012</v>
      </c>
      <c r="G25" s="385"/>
      <c r="H25" s="402"/>
      <c r="J25" s="3"/>
    </row>
    <row r="26" spans="1:10" ht="36" customHeight="1" x14ac:dyDescent="0.25">
      <c r="A26" s="405"/>
      <c r="B26" s="325" t="s">
        <v>40</v>
      </c>
      <c r="C26" s="20" t="s">
        <v>15</v>
      </c>
      <c r="D26" s="216">
        <v>1</v>
      </c>
      <c r="E26" s="75">
        <f>УпрВесКоэф!E26</f>
        <v>0.25</v>
      </c>
      <c r="F26" s="324">
        <f t="shared" si="0"/>
        <v>0.25</v>
      </c>
      <c r="G26" s="385"/>
      <c r="H26" s="402"/>
      <c r="J26" s="3"/>
    </row>
    <row r="27" spans="1:10" ht="45.75" thickBot="1" x14ac:dyDescent="0.3">
      <c r="A27" s="406"/>
      <c r="B27" s="325" t="s">
        <v>41</v>
      </c>
      <c r="C27" s="20" t="s">
        <v>15</v>
      </c>
      <c r="D27" s="216">
        <v>1</v>
      </c>
      <c r="E27" s="75">
        <f>УпрВесКоэф!E27</f>
        <v>0.25</v>
      </c>
      <c r="F27" s="32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25" t="s">
        <v>6</v>
      </c>
      <c r="C28" s="18">
        <v>0.7</v>
      </c>
      <c r="D28" s="49">
        <v>0.05</v>
      </c>
      <c r="E28" s="75">
        <f>УпрВесКоэф!E28</f>
        <v>1.4279999999999999</v>
      </c>
      <c r="F28" s="324">
        <f t="shared" si="0"/>
        <v>7.1400000000000005E-2</v>
      </c>
      <c r="G28" s="323" t="s">
        <v>110</v>
      </c>
      <c r="H28" s="324">
        <f>F28-УпрВесКоэф!$K$28</f>
        <v>7.1400000000000005E-2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4.5050309999999998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3"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0.88390000000000002</v>
      </c>
      <c r="E5" s="75">
        <f>УпрВесКоэф!E5</f>
        <v>1</v>
      </c>
      <c r="F5" s="23">
        <f t="shared" ref="F5:F28" si="0">D5*E5</f>
        <v>0.88390000000000002</v>
      </c>
      <c r="G5" s="377"/>
      <c r="H5" s="391">
        <f>(F5+F6+F7)-УпрВесКоэф!$K$6</f>
        <v>1.15198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0.2601</v>
      </c>
      <c r="E6" s="75">
        <f>УпрВесКоэф!E6</f>
        <v>0.8</v>
      </c>
      <c r="F6" s="23">
        <f t="shared" si="0"/>
        <v>0.20808000000000001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1.08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0.18179999999999999</v>
      </c>
      <c r="E24" s="80">
        <f>УпрВесКоэф!E24</f>
        <v>1.83</v>
      </c>
      <c r="F24" s="22">
        <f t="shared" si="0"/>
        <v>0.33269399999999999</v>
      </c>
      <c r="G24" s="384" t="s">
        <v>2</v>
      </c>
      <c r="H24" s="370">
        <f>(F24+F25+F26+F27)-УпрВесКоэф!$K$25</f>
        <v>0.98269399999999996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</v>
      </c>
      <c r="E25" s="75">
        <f>УпрВесКоэф!E25</f>
        <v>1.5</v>
      </c>
      <c r="F25" s="23">
        <f t="shared" si="0"/>
        <v>0.15000000000000002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1</v>
      </c>
      <c r="E28" s="78">
        <f>УпрВесКоэф!E28</f>
        <v>1.4279999999999999</v>
      </c>
      <c r="F28" s="27">
        <f t="shared" si="0"/>
        <v>1.4279999999999999</v>
      </c>
      <c r="G28" s="39" t="s">
        <v>2</v>
      </c>
      <c r="H28" s="179">
        <f>F28-УпрВесКоэф!$K$28</f>
        <v>1.4279999999999999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6.6635739999999997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="80" zoomScaleNormal="80" workbookViewId="0">
      <selection activeCell="E28" sqref="E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22" t="s">
        <v>42</v>
      </c>
      <c r="D3" s="322" t="s">
        <v>109</v>
      </c>
      <c r="E3" s="322" t="s">
        <v>9</v>
      </c>
      <c r="F3" s="322" t="s">
        <v>8</v>
      </c>
      <c r="G3" s="322" t="s">
        <v>10</v>
      </c>
      <c r="H3" s="322" t="s">
        <v>13</v>
      </c>
      <c r="J3" s="3"/>
    </row>
    <row r="4" spans="1:10" ht="30" x14ac:dyDescent="0.25">
      <c r="A4" s="392" t="s">
        <v>3</v>
      </c>
      <c r="B4" s="325" t="s">
        <v>36</v>
      </c>
      <c r="C4" s="6">
        <v>0.7</v>
      </c>
      <c r="D4" s="217">
        <v>0</v>
      </c>
      <c r="E4" s="75">
        <f>УпрВесКоэф!E4</f>
        <v>1.429</v>
      </c>
      <c r="F4" s="324">
        <f>D4*E4</f>
        <v>0</v>
      </c>
      <c r="G4" s="385" t="s">
        <v>111</v>
      </c>
      <c r="H4" s="324">
        <f>F4-УпрВесКоэф!$K$4</f>
        <v>0</v>
      </c>
      <c r="J4" s="3"/>
    </row>
    <row r="5" spans="1:10" ht="30" x14ac:dyDescent="0.25">
      <c r="A5" s="393"/>
      <c r="B5" s="325" t="s">
        <v>11</v>
      </c>
      <c r="C5" s="6">
        <v>0.7</v>
      </c>
      <c r="D5" s="217">
        <v>0.33</v>
      </c>
      <c r="E5" s="75">
        <f>УпрВесКоэф!E5</f>
        <v>1</v>
      </c>
      <c r="F5" s="324">
        <f t="shared" ref="F5:F28" si="0">D5*E5</f>
        <v>0.33</v>
      </c>
      <c r="G5" s="385"/>
      <c r="H5" s="402">
        <f>(F5+F6+F7)-УпрВесКоэф!$K$6</f>
        <v>0.46360000000000001</v>
      </c>
      <c r="J5" s="3"/>
    </row>
    <row r="6" spans="1:10" ht="35.25" customHeight="1" x14ac:dyDescent="0.25">
      <c r="A6" s="393"/>
      <c r="B6" s="325" t="s">
        <v>12</v>
      </c>
      <c r="C6" s="6">
        <v>0.3</v>
      </c>
      <c r="D6" s="217">
        <v>0.16700000000000001</v>
      </c>
      <c r="E6" s="75">
        <f>УпрВесКоэф!E6</f>
        <v>0.8</v>
      </c>
      <c r="F6" s="324">
        <f t="shared" si="0"/>
        <v>0.13360000000000002</v>
      </c>
      <c r="G6" s="385"/>
      <c r="H6" s="402"/>
      <c r="J6" s="3"/>
    </row>
    <row r="7" spans="1:10" ht="30.75" thickBot="1" x14ac:dyDescent="0.3">
      <c r="A7" s="394"/>
      <c r="B7" s="325" t="s">
        <v>16</v>
      </c>
      <c r="C7" s="6">
        <v>0.1</v>
      </c>
      <c r="D7" s="217">
        <v>0</v>
      </c>
      <c r="E7" s="75">
        <f>УпрВесКоэф!E7</f>
        <v>0.6</v>
      </c>
      <c r="F7" s="324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25" t="s">
        <v>34</v>
      </c>
      <c r="C8" s="18">
        <v>0.9</v>
      </c>
      <c r="D8" s="49">
        <v>0.627</v>
      </c>
      <c r="E8" s="75">
        <f>УпрВесКоэф!E8</f>
        <v>1.111</v>
      </c>
      <c r="F8" s="324">
        <f t="shared" si="0"/>
        <v>0.69659700000000002</v>
      </c>
      <c r="G8" s="323" t="s">
        <v>110</v>
      </c>
      <c r="H8" s="324">
        <f>F8-УпрВесКоэф!$K$8</f>
        <v>0.69659700000000002</v>
      </c>
      <c r="J8" s="3"/>
    </row>
    <row r="9" spans="1:10" ht="75" x14ac:dyDescent="0.25">
      <c r="A9" s="399" t="s">
        <v>37</v>
      </c>
      <c r="B9" s="325" t="s">
        <v>38</v>
      </c>
      <c r="C9" s="18">
        <v>0.9</v>
      </c>
      <c r="D9" s="49">
        <v>0.19</v>
      </c>
      <c r="E9" s="75">
        <f>УпрВесКоэф!E9</f>
        <v>0.311</v>
      </c>
      <c r="F9" s="324">
        <f t="shared" si="0"/>
        <v>5.9090000000000004E-2</v>
      </c>
      <c r="G9" s="385" t="s">
        <v>110</v>
      </c>
      <c r="H9" s="402">
        <f>(F9+F10+F11+F12)-УпрВесКоэф!$K$10</f>
        <v>0.64859</v>
      </c>
      <c r="J9" s="3"/>
    </row>
    <row r="10" spans="1:10" ht="93.75" customHeight="1" x14ac:dyDescent="0.25">
      <c r="A10" s="393"/>
      <c r="B10" s="325" t="s">
        <v>17</v>
      </c>
      <c r="C10" s="18">
        <v>0.8</v>
      </c>
      <c r="D10" s="49">
        <v>0.69399999999999995</v>
      </c>
      <c r="E10" s="75">
        <f>УпрВесКоэф!E10</f>
        <v>0.3</v>
      </c>
      <c r="F10" s="324">
        <f t="shared" si="0"/>
        <v>0.20819999999999997</v>
      </c>
      <c r="G10" s="385"/>
      <c r="H10" s="402"/>
      <c r="J10" s="3"/>
    </row>
    <row r="11" spans="1:10" ht="90" x14ac:dyDescent="0.25">
      <c r="A11" s="393"/>
      <c r="B11" s="325" t="s">
        <v>18</v>
      </c>
      <c r="C11" s="18">
        <v>0.8</v>
      </c>
      <c r="D11" s="49">
        <v>0.73199999999999998</v>
      </c>
      <c r="E11" s="75">
        <f>УпрВесКоэф!E11</f>
        <v>0.3</v>
      </c>
      <c r="F11" s="324">
        <f t="shared" si="0"/>
        <v>0.21959999999999999</v>
      </c>
      <c r="G11" s="385"/>
      <c r="H11" s="402"/>
      <c r="J11" s="3"/>
    </row>
    <row r="12" spans="1:10" ht="60.75" thickBot="1" x14ac:dyDescent="0.3">
      <c r="A12" s="394"/>
      <c r="B12" s="325" t="s">
        <v>39</v>
      </c>
      <c r="C12" s="18">
        <v>0.8</v>
      </c>
      <c r="D12" s="49">
        <v>0.53900000000000003</v>
      </c>
      <c r="E12" s="75">
        <f>УпрВесКоэф!E12</f>
        <v>0.3</v>
      </c>
      <c r="F12" s="324">
        <f t="shared" si="0"/>
        <v>0.16170000000000001</v>
      </c>
      <c r="G12" s="385"/>
      <c r="H12" s="402"/>
      <c r="J12" s="3"/>
    </row>
    <row r="13" spans="1:10" ht="90" x14ac:dyDescent="0.25">
      <c r="A13" s="392" t="s">
        <v>4</v>
      </c>
      <c r="B13" s="325" t="s">
        <v>19</v>
      </c>
      <c r="C13" s="18">
        <v>0.5</v>
      </c>
      <c r="D13" s="217">
        <v>1</v>
      </c>
      <c r="E13" s="75">
        <f>УпрВесКоэф!E13</f>
        <v>0.26</v>
      </c>
      <c r="F13" s="324">
        <f t="shared" si="0"/>
        <v>0.26</v>
      </c>
      <c r="G13" s="385" t="s">
        <v>110</v>
      </c>
      <c r="H13" s="402">
        <f>(F13+F14+F15+F16+F17+F18+F19+F20+F21+F22+F23)-УпрВесКоэф!$K$17</f>
        <v>0.86050000000000026</v>
      </c>
      <c r="J13" s="3"/>
    </row>
    <row r="14" spans="1:10" ht="90" x14ac:dyDescent="0.25">
      <c r="A14" s="393"/>
      <c r="B14" s="325" t="s">
        <v>20</v>
      </c>
      <c r="C14" s="18">
        <v>0.8</v>
      </c>
      <c r="D14" s="217">
        <v>1</v>
      </c>
      <c r="E14" s="75">
        <f>УпрВесКоэф!E14</f>
        <v>0.2</v>
      </c>
      <c r="F14" s="324">
        <f t="shared" si="0"/>
        <v>0.2</v>
      </c>
      <c r="G14" s="385"/>
      <c r="H14" s="402"/>
      <c r="J14" s="3"/>
    </row>
    <row r="15" spans="1:10" ht="45" x14ac:dyDescent="0.25">
      <c r="A15" s="393"/>
      <c r="B15" s="325" t="s">
        <v>21</v>
      </c>
      <c r="C15" s="20" t="s">
        <v>15</v>
      </c>
      <c r="D15" s="216">
        <v>1</v>
      </c>
      <c r="E15" s="75">
        <f>УпрВесКоэф!E15</f>
        <v>0.05</v>
      </c>
      <c r="F15" s="324">
        <f t="shared" si="0"/>
        <v>0.05</v>
      </c>
      <c r="G15" s="385"/>
      <c r="H15" s="402"/>
      <c r="J15" s="3"/>
    </row>
    <row r="16" spans="1:10" ht="75" x14ac:dyDescent="0.25">
      <c r="A16" s="393"/>
      <c r="B16" s="325" t="s">
        <v>22</v>
      </c>
      <c r="C16" s="20" t="s">
        <v>15</v>
      </c>
      <c r="D16" s="216">
        <v>1</v>
      </c>
      <c r="E16" s="75">
        <f>УпрВесКоэф!E16</f>
        <v>0.05</v>
      </c>
      <c r="F16" s="324">
        <f t="shared" si="0"/>
        <v>0.05</v>
      </c>
      <c r="G16" s="385"/>
      <c r="H16" s="402"/>
      <c r="J16" s="3"/>
    </row>
    <row r="17" spans="1:10" ht="135" x14ac:dyDescent="0.25">
      <c r="A17" s="393"/>
      <c r="B17" s="325" t="s">
        <v>35</v>
      </c>
      <c r="C17" s="18">
        <v>0.5</v>
      </c>
      <c r="D17" s="217">
        <v>0</v>
      </c>
      <c r="E17" s="75">
        <f>УпрВесКоэф!E17</f>
        <v>0.2</v>
      </c>
      <c r="F17" s="324">
        <f t="shared" si="0"/>
        <v>0</v>
      </c>
      <c r="G17" s="385"/>
      <c r="H17" s="402"/>
      <c r="J17" s="3"/>
    </row>
    <row r="18" spans="1:10" ht="90" x14ac:dyDescent="0.25">
      <c r="A18" s="393"/>
      <c r="B18" s="325" t="s">
        <v>23</v>
      </c>
      <c r="C18" s="18">
        <v>0.7</v>
      </c>
      <c r="D18" s="217">
        <v>0.23499999999999999</v>
      </c>
      <c r="E18" s="75">
        <f>УпрВесКоэф!E18</f>
        <v>0.2</v>
      </c>
      <c r="F18" s="324">
        <f t="shared" si="0"/>
        <v>4.7E-2</v>
      </c>
      <c r="G18" s="385"/>
      <c r="H18" s="402"/>
      <c r="J18" s="3"/>
    </row>
    <row r="19" spans="1:10" ht="60" x14ac:dyDescent="0.25">
      <c r="A19" s="393"/>
      <c r="B19" s="325" t="s">
        <v>24</v>
      </c>
      <c r="C19" s="18">
        <v>1</v>
      </c>
      <c r="D19" s="217">
        <v>0.47</v>
      </c>
      <c r="E19" s="75">
        <f>УпрВесКоэф!E19</f>
        <v>0.15</v>
      </c>
      <c r="F19" s="324">
        <f t="shared" si="0"/>
        <v>7.0499999999999993E-2</v>
      </c>
      <c r="G19" s="385"/>
      <c r="H19" s="402"/>
      <c r="J19" s="3"/>
    </row>
    <row r="20" spans="1:10" ht="60" x14ac:dyDescent="0.25">
      <c r="A20" s="393"/>
      <c r="B20" s="325" t="s">
        <v>25</v>
      </c>
      <c r="C20" s="18">
        <v>0.25</v>
      </c>
      <c r="D20" s="217">
        <v>0.23499999999999999</v>
      </c>
      <c r="E20" s="75">
        <f>УпрВесКоэф!E20</f>
        <v>0.2</v>
      </c>
      <c r="F20" s="324">
        <f t="shared" si="0"/>
        <v>4.7E-2</v>
      </c>
      <c r="G20" s="385"/>
      <c r="H20" s="402"/>
      <c r="J20" s="3"/>
    </row>
    <row r="21" spans="1:10" ht="45" x14ac:dyDescent="0.25">
      <c r="A21" s="393"/>
      <c r="B21" s="325" t="s">
        <v>26</v>
      </c>
      <c r="C21" s="18">
        <v>0.35</v>
      </c>
      <c r="D21" s="217">
        <v>0.18</v>
      </c>
      <c r="E21" s="75">
        <f>УпрВесКоэф!E21</f>
        <v>0.2</v>
      </c>
      <c r="F21" s="324">
        <f t="shared" si="0"/>
        <v>3.5999999999999997E-2</v>
      </c>
      <c r="G21" s="385"/>
      <c r="H21" s="402"/>
      <c r="J21" s="3"/>
    </row>
    <row r="22" spans="1:10" ht="60" x14ac:dyDescent="0.25">
      <c r="A22" s="393"/>
      <c r="B22" s="325" t="s">
        <v>27</v>
      </c>
      <c r="C22" s="20" t="s">
        <v>15</v>
      </c>
      <c r="D22" s="216">
        <v>1</v>
      </c>
      <c r="E22" s="75">
        <f>УпрВесКоэф!E22</f>
        <v>0.05</v>
      </c>
      <c r="F22" s="324">
        <f t="shared" si="0"/>
        <v>0.05</v>
      </c>
      <c r="G22" s="385"/>
      <c r="H22" s="402"/>
      <c r="J22" s="3"/>
    </row>
    <row r="23" spans="1:10" ht="60.75" thickBot="1" x14ac:dyDescent="0.3">
      <c r="A23" s="400"/>
      <c r="B23" s="325" t="s">
        <v>28</v>
      </c>
      <c r="C23" s="20" t="s">
        <v>15</v>
      </c>
      <c r="D23" s="216">
        <v>1</v>
      </c>
      <c r="E23" s="75">
        <f>УпрВесКоэф!E23</f>
        <v>0.05</v>
      </c>
      <c r="F23" s="32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25" t="s">
        <v>29</v>
      </c>
      <c r="C24" s="18">
        <v>0.15</v>
      </c>
      <c r="D24" s="217">
        <v>0</v>
      </c>
      <c r="E24" s="75">
        <f>УпрВесКоэф!E24</f>
        <v>1.83</v>
      </c>
      <c r="F24" s="324">
        <f t="shared" si="0"/>
        <v>0</v>
      </c>
      <c r="G24" s="385" t="s">
        <v>110</v>
      </c>
      <c r="H24" s="402">
        <f>(F24+F25+F26+F27)-УпрВесКоэф!$K$25</f>
        <v>1.25</v>
      </c>
      <c r="J24" s="3"/>
    </row>
    <row r="25" spans="1:10" ht="75" x14ac:dyDescent="0.25">
      <c r="A25" s="405"/>
      <c r="B25" s="325" t="s">
        <v>30</v>
      </c>
      <c r="C25" s="18">
        <v>0.15</v>
      </c>
      <c r="D25" s="217">
        <v>0.5</v>
      </c>
      <c r="E25" s="75">
        <f>УпрВесКоэф!E25</f>
        <v>1.5</v>
      </c>
      <c r="F25" s="324">
        <f t="shared" si="0"/>
        <v>0.75</v>
      </c>
      <c r="G25" s="385"/>
      <c r="H25" s="402"/>
      <c r="J25" s="3"/>
    </row>
    <row r="26" spans="1:10" ht="36" customHeight="1" x14ac:dyDescent="0.25">
      <c r="A26" s="405"/>
      <c r="B26" s="325" t="s">
        <v>40</v>
      </c>
      <c r="C26" s="20" t="s">
        <v>15</v>
      </c>
      <c r="D26" s="216">
        <v>1</v>
      </c>
      <c r="E26" s="75">
        <f>УпрВесКоэф!E26</f>
        <v>0.25</v>
      </c>
      <c r="F26" s="324">
        <f t="shared" si="0"/>
        <v>0.25</v>
      </c>
      <c r="G26" s="385"/>
      <c r="H26" s="402"/>
      <c r="J26" s="3"/>
    </row>
    <row r="27" spans="1:10" ht="45.75" thickBot="1" x14ac:dyDescent="0.3">
      <c r="A27" s="406"/>
      <c r="B27" s="325" t="s">
        <v>41</v>
      </c>
      <c r="C27" s="20" t="s">
        <v>15</v>
      </c>
      <c r="D27" s="216">
        <v>1</v>
      </c>
      <c r="E27" s="75">
        <f>УпрВесКоэф!E27</f>
        <v>0.25</v>
      </c>
      <c r="F27" s="32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25" t="s">
        <v>6</v>
      </c>
      <c r="C28" s="18">
        <v>0.7</v>
      </c>
      <c r="D28" s="49">
        <v>0.05</v>
      </c>
      <c r="E28" s="75">
        <f>УпрВесКоэф!E28</f>
        <v>1.4279999999999999</v>
      </c>
      <c r="F28" s="324">
        <f t="shared" si="0"/>
        <v>7.1400000000000005E-2</v>
      </c>
      <c r="G28" s="323" t="s">
        <v>110</v>
      </c>
      <c r="H28" s="324">
        <f>F28-УпрВесКоэф!$K$28</f>
        <v>7.1400000000000005E-2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3.9906870000000008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0" zoomScale="80" zoomScaleNormal="80" workbookViewId="0">
      <selection activeCell="G28" sqref="G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22" t="s">
        <v>42</v>
      </c>
      <c r="D3" s="322" t="s">
        <v>109</v>
      </c>
      <c r="E3" s="322" t="s">
        <v>9</v>
      </c>
      <c r="F3" s="322" t="s">
        <v>8</v>
      </c>
      <c r="G3" s="322" t="s">
        <v>10</v>
      </c>
      <c r="H3" s="322" t="s">
        <v>13</v>
      </c>
      <c r="J3" s="3"/>
    </row>
    <row r="4" spans="1:10" ht="30" x14ac:dyDescent="0.25">
      <c r="A4" s="392" t="s">
        <v>3</v>
      </c>
      <c r="B4" s="325" t="s">
        <v>36</v>
      </c>
      <c r="C4" s="6">
        <v>0.7</v>
      </c>
      <c r="D4" s="217">
        <v>0</v>
      </c>
      <c r="E4" s="75">
        <f>УпрВесКоэф!E4</f>
        <v>1.429</v>
      </c>
      <c r="F4" s="324">
        <f>D4*E4</f>
        <v>0</v>
      </c>
      <c r="G4" s="385" t="s">
        <v>111</v>
      </c>
      <c r="H4" s="324">
        <f>F4-УпрВесКоэф!$K$4</f>
        <v>0</v>
      </c>
      <c r="J4" s="3"/>
    </row>
    <row r="5" spans="1:10" ht="30" x14ac:dyDescent="0.25">
      <c r="A5" s="393"/>
      <c r="B5" s="325" t="s">
        <v>11</v>
      </c>
      <c r="C5" s="6">
        <v>0.7</v>
      </c>
      <c r="D5" s="217">
        <v>0.317</v>
      </c>
      <c r="E5" s="75">
        <f>УпрВесКоэф!E5</f>
        <v>1</v>
      </c>
      <c r="F5" s="324">
        <f t="shared" ref="F5:F28" si="0">D5*E5</f>
        <v>0.317</v>
      </c>
      <c r="G5" s="385"/>
      <c r="H5" s="402">
        <f>(F5+F6+F7)-УпрВесКоэф!$K$6</f>
        <v>0.4506</v>
      </c>
      <c r="J5" s="3"/>
    </row>
    <row r="6" spans="1:10" ht="35.25" customHeight="1" x14ac:dyDescent="0.25">
      <c r="A6" s="393"/>
      <c r="B6" s="325" t="s">
        <v>12</v>
      </c>
      <c r="C6" s="6">
        <v>0.3</v>
      </c>
      <c r="D6" s="217">
        <v>0.16700000000000001</v>
      </c>
      <c r="E6" s="75">
        <f>УпрВесКоэф!E6</f>
        <v>0.8</v>
      </c>
      <c r="F6" s="324">
        <f t="shared" si="0"/>
        <v>0.13360000000000002</v>
      </c>
      <c r="G6" s="385"/>
      <c r="H6" s="402"/>
      <c r="J6" s="3"/>
    </row>
    <row r="7" spans="1:10" ht="30.75" thickBot="1" x14ac:dyDescent="0.3">
      <c r="A7" s="394"/>
      <c r="B7" s="325" t="s">
        <v>16</v>
      </c>
      <c r="C7" s="6">
        <v>0.1</v>
      </c>
      <c r="D7" s="217">
        <v>0</v>
      </c>
      <c r="E7" s="75">
        <f>УпрВесКоэф!E7</f>
        <v>0.6</v>
      </c>
      <c r="F7" s="324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25" t="s">
        <v>34</v>
      </c>
      <c r="C8" s="18">
        <v>0.9</v>
      </c>
      <c r="D8" s="49">
        <v>0.53100000000000003</v>
      </c>
      <c r="E8" s="75">
        <f>УпрВесКоэф!E8</f>
        <v>1.111</v>
      </c>
      <c r="F8" s="324">
        <f t="shared" si="0"/>
        <v>0.58994100000000005</v>
      </c>
      <c r="G8" s="323" t="s">
        <v>110</v>
      </c>
      <c r="H8" s="324">
        <f>F8-УпрВесКоэф!$K$8</f>
        <v>0.58994100000000005</v>
      </c>
      <c r="J8" s="3"/>
    </row>
    <row r="9" spans="1:10" ht="75" x14ac:dyDescent="0.25">
      <c r="A9" s="399" t="s">
        <v>37</v>
      </c>
      <c r="B9" s="325" t="s">
        <v>38</v>
      </c>
      <c r="C9" s="18">
        <v>0.9</v>
      </c>
      <c r="D9" s="49">
        <v>0.46300000000000002</v>
      </c>
      <c r="E9" s="75">
        <f>УпрВесКоэф!E9</f>
        <v>0.311</v>
      </c>
      <c r="F9" s="324">
        <f t="shared" si="0"/>
        <v>0.14399300000000001</v>
      </c>
      <c r="G9" s="385" t="s">
        <v>110</v>
      </c>
      <c r="H9" s="402">
        <f>(F9+F10+F11+F12)-УпрВесКоэф!$K$10</f>
        <v>0.62579299999999993</v>
      </c>
      <c r="J9" s="3"/>
    </row>
    <row r="10" spans="1:10" ht="93.75" customHeight="1" x14ac:dyDescent="0.25">
      <c r="A10" s="393"/>
      <c r="B10" s="325" t="s">
        <v>17</v>
      </c>
      <c r="C10" s="18">
        <v>0.8</v>
      </c>
      <c r="D10" s="49">
        <v>0.50700000000000001</v>
      </c>
      <c r="E10" s="75">
        <f>УпрВесКоэф!E10</f>
        <v>0.3</v>
      </c>
      <c r="F10" s="324">
        <f t="shared" si="0"/>
        <v>0.15209999999999999</v>
      </c>
      <c r="G10" s="385"/>
      <c r="H10" s="402"/>
      <c r="J10" s="3"/>
    </row>
    <row r="11" spans="1:10" ht="90" x14ac:dyDescent="0.25">
      <c r="A11" s="393"/>
      <c r="B11" s="325" t="s">
        <v>18</v>
      </c>
      <c r="C11" s="18">
        <v>0.8</v>
      </c>
      <c r="D11" s="49">
        <v>0.58199999999999996</v>
      </c>
      <c r="E11" s="75">
        <f>УпрВесКоэф!E11</f>
        <v>0.3</v>
      </c>
      <c r="F11" s="324">
        <f t="shared" si="0"/>
        <v>0.17459999999999998</v>
      </c>
      <c r="G11" s="385"/>
      <c r="H11" s="402"/>
      <c r="J11" s="3"/>
    </row>
    <row r="12" spans="1:10" ht="60.75" thickBot="1" x14ac:dyDescent="0.3">
      <c r="A12" s="394"/>
      <c r="B12" s="325" t="s">
        <v>39</v>
      </c>
      <c r="C12" s="18">
        <v>0.8</v>
      </c>
      <c r="D12" s="49">
        <v>0.51700000000000002</v>
      </c>
      <c r="E12" s="75">
        <f>УпрВесКоэф!E12</f>
        <v>0.3</v>
      </c>
      <c r="F12" s="324">
        <f t="shared" si="0"/>
        <v>0.15509999999999999</v>
      </c>
      <c r="G12" s="385"/>
      <c r="H12" s="402"/>
      <c r="J12" s="3"/>
    </row>
    <row r="13" spans="1:10" ht="90" x14ac:dyDescent="0.25">
      <c r="A13" s="392" t="s">
        <v>4</v>
      </c>
      <c r="B13" s="325" t="s">
        <v>19</v>
      </c>
      <c r="C13" s="18">
        <v>0.5</v>
      </c>
      <c r="D13" s="217">
        <v>1</v>
      </c>
      <c r="E13" s="75">
        <f>УпрВесКоэф!E13</f>
        <v>0.26</v>
      </c>
      <c r="F13" s="324">
        <f t="shared" si="0"/>
        <v>0.26</v>
      </c>
      <c r="G13" s="385" t="s">
        <v>2</v>
      </c>
      <c r="H13" s="402">
        <f>(F13+F14+F15+F16+F17+F18+F19+F20+F21+F22+F23)-УпрВесКоэф!$K$17</f>
        <v>0.98300000000000032</v>
      </c>
      <c r="J13" s="3"/>
    </row>
    <row r="14" spans="1:10" ht="90" x14ac:dyDescent="0.25">
      <c r="A14" s="393"/>
      <c r="B14" s="325" t="s">
        <v>20</v>
      </c>
      <c r="C14" s="18">
        <v>0.8</v>
      </c>
      <c r="D14" s="217">
        <v>1</v>
      </c>
      <c r="E14" s="75">
        <f>УпрВесКоэф!E14</f>
        <v>0.2</v>
      </c>
      <c r="F14" s="324">
        <f t="shared" si="0"/>
        <v>0.2</v>
      </c>
      <c r="G14" s="385"/>
      <c r="H14" s="402"/>
      <c r="J14" s="3"/>
    </row>
    <row r="15" spans="1:10" ht="45" x14ac:dyDescent="0.25">
      <c r="A15" s="393"/>
      <c r="B15" s="325" t="s">
        <v>21</v>
      </c>
      <c r="C15" s="20" t="s">
        <v>15</v>
      </c>
      <c r="D15" s="216">
        <v>1</v>
      </c>
      <c r="E15" s="75">
        <f>УпрВесКоэф!E15</f>
        <v>0.05</v>
      </c>
      <c r="F15" s="324">
        <f t="shared" si="0"/>
        <v>0.05</v>
      </c>
      <c r="G15" s="385"/>
      <c r="H15" s="402"/>
      <c r="J15" s="3"/>
    </row>
    <row r="16" spans="1:10" ht="75" x14ac:dyDescent="0.25">
      <c r="A16" s="393"/>
      <c r="B16" s="325" t="s">
        <v>22</v>
      </c>
      <c r="C16" s="20" t="s">
        <v>15</v>
      </c>
      <c r="D16" s="216">
        <v>1</v>
      </c>
      <c r="E16" s="75">
        <f>УпрВесКоэф!E16</f>
        <v>0.05</v>
      </c>
      <c r="F16" s="324">
        <f t="shared" si="0"/>
        <v>0.05</v>
      </c>
      <c r="G16" s="385"/>
      <c r="H16" s="402"/>
      <c r="J16" s="3"/>
    </row>
    <row r="17" spans="1:10" ht="135" x14ac:dyDescent="0.25">
      <c r="A17" s="393"/>
      <c r="B17" s="325" t="s">
        <v>35</v>
      </c>
      <c r="C17" s="18">
        <v>0.5</v>
      </c>
      <c r="D17" s="217">
        <v>0.2</v>
      </c>
      <c r="E17" s="75">
        <f>УпрВесКоэф!E17</f>
        <v>0.2</v>
      </c>
      <c r="F17" s="324">
        <f t="shared" si="0"/>
        <v>4.0000000000000008E-2</v>
      </c>
      <c r="G17" s="385"/>
      <c r="H17" s="402"/>
      <c r="J17" s="3"/>
    </row>
    <row r="18" spans="1:10" ht="90" x14ac:dyDescent="0.25">
      <c r="A18" s="393"/>
      <c r="B18" s="325" t="s">
        <v>23</v>
      </c>
      <c r="C18" s="18">
        <v>0.7</v>
      </c>
      <c r="D18" s="217">
        <v>0.69</v>
      </c>
      <c r="E18" s="75">
        <f>УпрВесКоэф!E18</f>
        <v>0.2</v>
      </c>
      <c r="F18" s="324">
        <f t="shared" si="0"/>
        <v>0.13799999999999998</v>
      </c>
      <c r="G18" s="385"/>
      <c r="H18" s="402"/>
      <c r="J18" s="3"/>
    </row>
    <row r="19" spans="1:10" ht="60" x14ac:dyDescent="0.25">
      <c r="A19" s="393"/>
      <c r="B19" s="325" t="s">
        <v>24</v>
      </c>
      <c r="C19" s="18">
        <v>1</v>
      </c>
      <c r="D19" s="217">
        <v>0.46</v>
      </c>
      <c r="E19" s="75">
        <f>УпрВесКоэф!E19</f>
        <v>0.15</v>
      </c>
      <c r="F19" s="324">
        <f t="shared" si="0"/>
        <v>6.9000000000000006E-2</v>
      </c>
      <c r="G19" s="385"/>
      <c r="H19" s="402"/>
      <c r="J19" s="3"/>
    </row>
    <row r="20" spans="1:10" ht="60" x14ac:dyDescent="0.25">
      <c r="A20" s="393"/>
      <c r="B20" s="325" t="s">
        <v>25</v>
      </c>
      <c r="C20" s="18">
        <v>0.25</v>
      </c>
      <c r="D20" s="217">
        <v>0</v>
      </c>
      <c r="E20" s="75">
        <f>УпрВесКоэф!E20</f>
        <v>0.2</v>
      </c>
      <c r="F20" s="324">
        <f t="shared" si="0"/>
        <v>0</v>
      </c>
      <c r="G20" s="385"/>
      <c r="H20" s="402"/>
      <c r="J20" s="3"/>
    </row>
    <row r="21" spans="1:10" ht="45" x14ac:dyDescent="0.25">
      <c r="A21" s="393"/>
      <c r="B21" s="325" t="s">
        <v>26</v>
      </c>
      <c r="C21" s="18">
        <v>0.35</v>
      </c>
      <c r="D21" s="217">
        <v>0.38</v>
      </c>
      <c r="E21" s="75">
        <f>УпрВесКоэф!E21</f>
        <v>0.2</v>
      </c>
      <c r="F21" s="324">
        <f t="shared" si="0"/>
        <v>7.6000000000000012E-2</v>
      </c>
      <c r="G21" s="385"/>
      <c r="H21" s="402"/>
      <c r="J21" s="3"/>
    </row>
    <row r="22" spans="1:10" ht="60" x14ac:dyDescent="0.25">
      <c r="A22" s="393"/>
      <c r="B22" s="325" t="s">
        <v>27</v>
      </c>
      <c r="C22" s="20" t="s">
        <v>15</v>
      </c>
      <c r="D22" s="216">
        <v>1</v>
      </c>
      <c r="E22" s="75">
        <f>УпрВесКоэф!E22</f>
        <v>0.05</v>
      </c>
      <c r="F22" s="324">
        <f t="shared" si="0"/>
        <v>0.05</v>
      </c>
      <c r="G22" s="385"/>
      <c r="H22" s="402"/>
      <c r="J22" s="3"/>
    </row>
    <row r="23" spans="1:10" ht="60.75" thickBot="1" x14ac:dyDescent="0.3">
      <c r="A23" s="400"/>
      <c r="B23" s="325" t="s">
        <v>28</v>
      </c>
      <c r="C23" s="20" t="s">
        <v>15</v>
      </c>
      <c r="D23" s="216">
        <v>1</v>
      </c>
      <c r="E23" s="75">
        <f>УпрВесКоэф!E23</f>
        <v>0.05</v>
      </c>
      <c r="F23" s="32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25" t="s">
        <v>29</v>
      </c>
      <c r="C24" s="18">
        <v>0.15</v>
      </c>
      <c r="D24" s="217">
        <v>0</v>
      </c>
      <c r="E24" s="75">
        <f>УпрВесКоэф!E24</f>
        <v>1.83</v>
      </c>
      <c r="F24" s="324">
        <f t="shared" si="0"/>
        <v>0</v>
      </c>
      <c r="G24" s="385" t="s">
        <v>2</v>
      </c>
      <c r="H24" s="402">
        <f>(F24+F25+F26+F27)-УпрВесКоэф!$K$25</f>
        <v>1.25</v>
      </c>
      <c r="J24" s="3"/>
    </row>
    <row r="25" spans="1:10" ht="75" x14ac:dyDescent="0.25">
      <c r="A25" s="405"/>
      <c r="B25" s="325" t="s">
        <v>30</v>
      </c>
      <c r="C25" s="18">
        <v>0.15</v>
      </c>
      <c r="D25" s="217">
        <v>0.5</v>
      </c>
      <c r="E25" s="75">
        <f>УпрВесКоэф!E25</f>
        <v>1.5</v>
      </c>
      <c r="F25" s="324">
        <f t="shared" si="0"/>
        <v>0.75</v>
      </c>
      <c r="G25" s="385"/>
      <c r="H25" s="402"/>
      <c r="J25" s="3"/>
    </row>
    <row r="26" spans="1:10" ht="36" customHeight="1" x14ac:dyDescent="0.25">
      <c r="A26" s="405"/>
      <c r="B26" s="325" t="s">
        <v>40</v>
      </c>
      <c r="C26" s="20" t="s">
        <v>15</v>
      </c>
      <c r="D26" s="216">
        <v>1</v>
      </c>
      <c r="E26" s="75">
        <f>УпрВесКоэф!E26</f>
        <v>0.25</v>
      </c>
      <c r="F26" s="324">
        <f t="shared" si="0"/>
        <v>0.25</v>
      </c>
      <c r="G26" s="385"/>
      <c r="H26" s="402"/>
      <c r="J26" s="3"/>
    </row>
    <row r="27" spans="1:10" ht="45.75" thickBot="1" x14ac:dyDescent="0.3">
      <c r="A27" s="406"/>
      <c r="B27" s="325" t="s">
        <v>41</v>
      </c>
      <c r="C27" s="20" t="s">
        <v>15</v>
      </c>
      <c r="D27" s="216">
        <v>1</v>
      </c>
      <c r="E27" s="75">
        <f>УпрВесКоэф!E27</f>
        <v>0.25</v>
      </c>
      <c r="F27" s="32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25" t="s">
        <v>6</v>
      </c>
      <c r="C28" s="18">
        <v>0.7</v>
      </c>
      <c r="D28" s="49">
        <v>0.05</v>
      </c>
      <c r="E28" s="75">
        <f>УпрВесКоэф!E28</f>
        <v>1.4279999999999999</v>
      </c>
      <c r="F28" s="324">
        <f t="shared" si="0"/>
        <v>7.1400000000000005E-2</v>
      </c>
      <c r="G28" s="323" t="s">
        <v>110</v>
      </c>
      <c r="H28" s="324">
        <f>F28-УпрВесКоэф!$K$28</f>
        <v>7.1400000000000005E-2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3.9707340000000007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9" zoomScale="80" zoomScaleNormal="80" workbookViewId="0">
      <selection activeCell="D28" sqref="D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22" t="s">
        <v>42</v>
      </c>
      <c r="D3" s="322" t="s">
        <v>109</v>
      </c>
      <c r="E3" s="322" t="s">
        <v>9</v>
      </c>
      <c r="F3" s="322" t="s">
        <v>8</v>
      </c>
      <c r="G3" s="322" t="s">
        <v>10</v>
      </c>
      <c r="H3" s="322" t="s">
        <v>13</v>
      </c>
      <c r="J3" s="3"/>
    </row>
    <row r="4" spans="1:10" ht="30" x14ac:dyDescent="0.25">
      <c r="A4" s="392" t="s">
        <v>3</v>
      </c>
      <c r="B4" s="325" t="s">
        <v>36</v>
      </c>
      <c r="C4" s="6">
        <v>0.7</v>
      </c>
      <c r="D4" s="217">
        <v>0.156</v>
      </c>
      <c r="E4" s="75">
        <f>УпрВесКоэф!E4</f>
        <v>1.429</v>
      </c>
      <c r="F4" s="324">
        <f>D4*E4</f>
        <v>0.22292400000000001</v>
      </c>
      <c r="G4" s="385" t="s">
        <v>111</v>
      </c>
      <c r="H4" s="324">
        <f>F4-УпрВесКоэф!$K$4</f>
        <v>0.22292400000000001</v>
      </c>
      <c r="J4" s="3"/>
    </row>
    <row r="5" spans="1:10" ht="30" x14ac:dyDescent="0.25">
      <c r="A5" s="393"/>
      <c r="B5" s="325" t="s">
        <v>11</v>
      </c>
      <c r="C5" s="6">
        <v>0.7</v>
      </c>
      <c r="D5" s="217">
        <v>0.72</v>
      </c>
      <c r="E5" s="75">
        <f>УпрВесКоэф!E5</f>
        <v>1</v>
      </c>
      <c r="F5" s="324">
        <f t="shared" ref="F5:F28" si="0">D5*E5</f>
        <v>0.72</v>
      </c>
      <c r="G5" s="385"/>
      <c r="H5" s="402">
        <f>(F5+F6+F7)-УпрВесКоэф!$K$6</f>
        <v>0.78</v>
      </c>
      <c r="J5" s="3"/>
    </row>
    <row r="6" spans="1:10" ht="35.25" customHeight="1" x14ac:dyDescent="0.25">
      <c r="A6" s="393"/>
      <c r="B6" s="325" t="s">
        <v>12</v>
      </c>
      <c r="C6" s="6">
        <v>0.3</v>
      </c>
      <c r="D6" s="217">
        <v>0</v>
      </c>
      <c r="E6" s="75">
        <f>УпрВесКоэф!E6</f>
        <v>0.8</v>
      </c>
      <c r="F6" s="324">
        <f t="shared" si="0"/>
        <v>0</v>
      </c>
      <c r="G6" s="385"/>
      <c r="H6" s="402"/>
      <c r="J6" s="3"/>
    </row>
    <row r="7" spans="1:10" ht="30.75" thickBot="1" x14ac:dyDescent="0.3">
      <c r="A7" s="394"/>
      <c r="B7" s="325" t="s">
        <v>16</v>
      </c>
      <c r="C7" s="6">
        <v>0.1</v>
      </c>
      <c r="D7" s="217">
        <v>0.1</v>
      </c>
      <c r="E7" s="75">
        <f>УпрВесКоэф!E7</f>
        <v>0.6</v>
      </c>
      <c r="F7" s="324">
        <f t="shared" si="0"/>
        <v>0.06</v>
      </c>
      <c r="G7" s="385"/>
      <c r="H7" s="402"/>
      <c r="J7" s="3"/>
    </row>
    <row r="8" spans="1:10" ht="124.5" customHeight="1" thickBot="1" x14ac:dyDescent="0.3">
      <c r="A8" s="249" t="s">
        <v>7</v>
      </c>
      <c r="B8" s="325" t="s">
        <v>34</v>
      </c>
      <c r="C8" s="18">
        <v>0.9</v>
      </c>
      <c r="D8" s="49">
        <v>0.73799999999999999</v>
      </c>
      <c r="E8" s="75">
        <f>УпрВесКоэф!E8</f>
        <v>1.111</v>
      </c>
      <c r="F8" s="324">
        <f t="shared" si="0"/>
        <v>0.81991799999999992</v>
      </c>
      <c r="G8" s="323" t="s">
        <v>110</v>
      </c>
      <c r="H8" s="324">
        <f>F8-УпрВесКоэф!$K$8</f>
        <v>0.81991799999999992</v>
      </c>
      <c r="J8" s="3"/>
    </row>
    <row r="9" spans="1:10" ht="75" x14ac:dyDescent="0.25">
      <c r="A9" s="399" t="s">
        <v>37</v>
      </c>
      <c r="B9" s="325" t="s">
        <v>38</v>
      </c>
      <c r="C9" s="18">
        <v>0.9</v>
      </c>
      <c r="D9" s="49">
        <v>0.85699999999999998</v>
      </c>
      <c r="E9" s="75">
        <f>УпрВесКоэф!E9</f>
        <v>0.311</v>
      </c>
      <c r="F9" s="324">
        <f t="shared" si="0"/>
        <v>0.26652700000000001</v>
      </c>
      <c r="G9" s="385" t="s">
        <v>110</v>
      </c>
      <c r="H9" s="402">
        <f>(F9+F10+F11+F12)-УпрВесКоэф!$K$10</f>
        <v>0.92262700000000009</v>
      </c>
      <c r="J9" s="3"/>
    </row>
    <row r="10" spans="1:10" ht="93.75" customHeight="1" x14ac:dyDescent="0.25">
      <c r="A10" s="393"/>
      <c r="B10" s="325" t="s">
        <v>17</v>
      </c>
      <c r="C10" s="18">
        <v>0.8</v>
      </c>
      <c r="D10" s="49">
        <v>0.69399999999999995</v>
      </c>
      <c r="E10" s="75">
        <f>УпрВесКоэф!E10</f>
        <v>0.3</v>
      </c>
      <c r="F10" s="324">
        <f t="shared" si="0"/>
        <v>0.20819999999999997</v>
      </c>
      <c r="G10" s="385"/>
      <c r="H10" s="402"/>
      <c r="J10" s="3"/>
    </row>
    <row r="11" spans="1:10" ht="90" x14ac:dyDescent="0.25">
      <c r="A11" s="393"/>
      <c r="B11" s="325" t="s">
        <v>18</v>
      </c>
      <c r="C11" s="18">
        <v>0.8</v>
      </c>
      <c r="D11" s="49">
        <v>0.73199999999999998</v>
      </c>
      <c r="E11" s="75">
        <f>УпрВесКоэф!E11</f>
        <v>0.3</v>
      </c>
      <c r="F11" s="324">
        <f t="shared" si="0"/>
        <v>0.21959999999999999</v>
      </c>
      <c r="G11" s="385"/>
      <c r="H11" s="402"/>
      <c r="J11" s="3"/>
    </row>
    <row r="12" spans="1:10" ht="60.75" thickBot="1" x14ac:dyDescent="0.3">
      <c r="A12" s="394"/>
      <c r="B12" s="325" t="s">
        <v>39</v>
      </c>
      <c r="C12" s="18">
        <v>0.8</v>
      </c>
      <c r="D12" s="49">
        <v>0.76100000000000001</v>
      </c>
      <c r="E12" s="75">
        <f>УпрВесКоэф!E12</f>
        <v>0.3</v>
      </c>
      <c r="F12" s="324">
        <f t="shared" si="0"/>
        <v>0.2283</v>
      </c>
      <c r="G12" s="385"/>
      <c r="H12" s="402"/>
      <c r="J12" s="3"/>
    </row>
    <row r="13" spans="1:10" ht="90" x14ac:dyDescent="0.25">
      <c r="A13" s="392" t="s">
        <v>4</v>
      </c>
      <c r="B13" s="325" t="s">
        <v>19</v>
      </c>
      <c r="C13" s="18">
        <v>0.5</v>
      </c>
      <c r="D13" s="217">
        <v>1</v>
      </c>
      <c r="E13" s="75">
        <f>УпрВесКоэф!E13</f>
        <v>0.26</v>
      </c>
      <c r="F13" s="324">
        <f t="shared" si="0"/>
        <v>0.26</v>
      </c>
      <c r="G13" s="385" t="s">
        <v>110</v>
      </c>
      <c r="H13" s="402">
        <f>(F13+F14+F15+F16+F17+F18+F19+F20+F21+F22+F23)-УпрВесКоэф!$K$17</f>
        <v>0.8500000000000002</v>
      </c>
      <c r="J13" s="3"/>
    </row>
    <row r="14" spans="1:10" ht="90" x14ac:dyDescent="0.25">
      <c r="A14" s="393"/>
      <c r="B14" s="325" t="s">
        <v>20</v>
      </c>
      <c r="C14" s="18">
        <v>0.8</v>
      </c>
      <c r="D14" s="217">
        <v>1</v>
      </c>
      <c r="E14" s="75">
        <f>УпрВесКоэф!E14</f>
        <v>0.2</v>
      </c>
      <c r="F14" s="324">
        <f t="shared" si="0"/>
        <v>0.2</v>
      </c>
      <c r="G14" s="385"/>
      <c r="H14" s="402"/>
      <c r="J14" s="3"/>
    </row>
    <row r="15" spans="1:10" ht="45" x14ac:dyDescent="0.25">
      <c r="A15" s="393"/>
      <c r="B15" s="325" t="s">
        <v>21</v>
      </c>
      <c r="C15" s="20" t="s">
        <v>15</v>
      </c>
      <c r="D15" s="216">
        <v>1</v>
      </c>
      <c r="E15" s="75">
        <f>УпрВесКоэф!E15</f>
        <v>0.05</v>
      </c>
      <c r="F15" s="324">
        <f t="shared" si="0"/>
        <v>0.05</v>
      </c>
      <c r="G15" s="385"/>
      <c r="H15" s="402"/>
      <c r="J15" s="3"/>
    </row>
    <row r="16" spans="1:10" ht="75" x14ac:dyDescent="0.25">
      <c r="A16" s="393"/>
      <c r="B16" s="325" t="s">
        <v>22</v>
      </c>
      <c r="C16" s="20" t="s">
        <v>15</v>
      </c>
      <c r="D16" s="216">
        <v>1</v>
      </c>
      <c r="E16" s="75">
        <f>УпрВесКоэф!E16</f>
        <v>0.05</v>
      </c>
      <c r="F16" s="324">
        <f t="shared" si="0"/>
        <v>0.05</v>
      </c>
      <c r="G16" s="385"/>
      <c r="H16" s="402"/>
      <c r="J16" s="3"/>
    </row>
    <row r="17" spans="1:10" ht="135" x14ac:dyDescent="0.25">
      <c r="A17" s="393"/>
      <c r="B17" s="325" t="s">
        <v>35</v>
      </c>
      <c r="C17" s="18">
        <v>0.5</v>
      </c>
      <c r="D17" s="217">
        <v>0.9</v>
      </c>
      <c r="E17" s="75">
        <f>УпрВесКоэф!E17</f>
        <v>0.2</v>
      </c>
      <c r="F17" s="324">
        <f t="shared" si="0"/>
        <v>0.18000000000000002</v>
      </c>
      <c r="G17" s="385"/>
      <c r="H17" s="402"/>
      <c r="J17" s="3"/>
    </row>
    <row r="18" spans="1:10" ht="90" x14ac:dyDescent="0.25">
      <c r="A18" s="393"/>
      <c r="B18" s="325" t="s">
        <v>23</v>
      </c>
      <c r="C18" s="18">
        <v>0.7</v>
      </c>
      <c r="D18" s="217">
        <v>0.05</v>
      </c>
      <c r="E18" s="75">
        <f>УпрВесКоэф!E18</f>
        <v>0.2</v>
      </c>
      <c r="F18" s="324">
        <f t="shared" si="0"/>
        <v>1.0000000000000002E-2</v>
      </c>
      <c r="G18" s="385"/>
      <c r="H18" s="402"/>
      <c r="J18" s="3"/>
    </row>
    <row r="19" spans="1:10" ht="60" x14ac:dyDescent="0.25">
      <c r="A19" s="393"/>
      <c r="B19" s="325" t="s">
        <v>24</v>
      </c>
      <c r="C19" s="18">
        <v>1</v>
      </c>
      <c r="D19" s="217">
        <v>0</v>
      </c>
      <c r="E19" s="75">
        <f>УпрВесКоэф!E19</f>
        <v>0.15</v>
      </c>
      <c r="F19" s="324">
        <f t="shared" si="0"/>
        <v>0</v>
      </c>
      <c r="G19" s="385"/>
      <c r="H19" s="402"/>
      <c r="J19" s="3"/>
    </row>
    <row r="20" spans="1:10" ht="60" x14ac:dyDescent="0.25">
      <c r="A20" s="393"/>
      <c r="B20" s="325" t="s">
        <v>25</v>
      </c>
      <c r="C20" s="18">
        <v>0.25</v>
      </c>
      <c r="D20" s="217">
        <v>0</v>
      </c>
      <c r="E20" s="75">
        <f>УпрВесКоэф!E20</f>
        <v>0.2</v>
      </c>
      <c r="F20" s="324">
        <f t="shared" si="0"/>
        <v>0</v>
      </c>
      <c r="G20" s="385"/>
      <c r="H20" s="402"/>
      <c r="J20" s="3"/>
    </row>
    <row r="21" spans="1:10" ht="45" x14ac:dyDescent="0.25">
      <c r="A21" s="393"/>
      <c r="B21" s="325" t="s">
        <v>26</v>
      </c>
      <c r="C21" s="18">
        <v>0.35</v>
      </c>
      <c r="D21" s="217">
        <v>0</v>
      </c>
      <c r="E21" s="75">
        <f>УпрВесКоэф!E21</f>
        <v>0.2</v>
      </c>
      <c r="F21" s="324">
        <f t="shared" si="0"/>
        <v>0</v>
      </c>
      <c r="G21" s="385"/>
      <c r="H21" s="402"/>
      <c r="J21" s="3"/>
    </row>
    <row r="22" spans="1:10" ht="60" x14ac:dyDescent="0.25">
      <c r="A22" s="393"/>
      <c r="B22" s="325" t="s">
        <v>27</v>
      </c>
      <c r="C22" s="20" t="s">
        <v>15</v>
      </c>
      <c r="D22" s="216">
        <v>1</v>
      </c>
      <c r="E22" s="75">
        <f>УпрВесКоэф!E22</f>
        <v>0.05</v>
      </c>
      <c r="F22" s="324">
        <f t="shared" si="0"/>
        <v>0.05</v>
      </c>
      <c r="G22" s="385"/>
      <c r="H22" s="402"/>
      <c r="J22" s="3"/>
    </row>
    <row r="23" spans="1:10" ht="60.75" thickBot="1" x14ac:dyDescent="0.3">
      <c r="A23" s="400"/>
      <c r="B23" s="325" t="s">
        <v>28</v>
      </c>
      <c r="C23" s="20" t="s">
        <v>15</v>
      </c>
      <c r="D23" s="216">
        <v>1</v>
      </c>
      <c r="E23" s="75">
        <f>УпрВесКоэф!E23</f>
        <v>0.05</v>
      </c>
      <c r="F23" s="32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25" t="s">
        <v>29</v>
      </c>
      <c r="C24" s="18">
        <v>0.15</v>
      </c>
      <c r="D24" s="217">
        <v>0</v>
      </c>
      <c r="E24" s="75">
        <f>УпрВесКоэф!E24</f>
        <v>1.83</v>
      </c>
      <c r="F24" s="324">
        <f t="shared" si="0"/>
        <v>0</v>
      </c>
      <c r="G24" s="385" t="s">
        <v>110</v>
      </c>
      <c r="H24" s="402">
        <f>(F24+F25+F26+F27)-УпрВесКоэф!$K$25</f>
        <v>0.59</v>
      </c>
      <c r="J24" s="3"/>
    </row>
    <row r="25" spans="1:10" ht="75" x14ac:dyDescent="0.25">
      <c r="A25" s="405"/>
      <c r="B25" s="325" t="s">
        <v>30</v>
      </c>
      <c r="C25" s="18">
        <v>0.15</v>
      </c>
      <c r="D25" s="217">
        <v>0.06</v>
      </c>
      <c r="E25" s="75">
        <f>УпрВесКоэф!E25</f>
        <v>1.5</v>
      </c>
      <c r="F25" s="324">
        <f t="shared" si="0"/>
        <v>0.09</v>
      </c>
      <c r="G25" s="385"/>
      <c r="H25" s="402"/>
      <c r="J25" s="3"/>
    </row>
    <row r="26" spans="1:10" ht="36" customHeight="1" x14ac:dyDescent="0.25">
      <c r="A26" s="405"/>
      <c r="B26" s="325" t="s">
        <v>40</v>
      </c>
      <c r="C26" s="20" t="s">
        <v>15</v>
      </c>
      <c r="D26" s="216">
        <v>1</v>
      </c>
      <c r="E26" s="75">
        <f>УпрВесКоэф!E26</f>
        <v>0.25</v>
      </c>
      <c r="F26" s="324">
        <f t="shared" si="0"/>
        <v>0.25</v>
      </c>
      <c r="G26" s="385"/>
      <c r="H26" s="402"/>
      <c r="J26" s="3"/>
    </row>
    <row r="27" spans="1:10" ht="45.75" thickBot="1" x14ac:dyDescent="0.3">
      <c r="A27" s="406"/>
      <c r="B27" s="325" t="s">
        <v>41</v>
      </c>
      <c r="C27" s="20" t="s">
        <v>15</v>
      </c>
      <c r="D27" s="216">
        <v>1</v>
      </c>
      <c r="E27" s="75">
        <f>УпрВесКоэф!E27</f>
        <v>0.25</v>
      </c>
      <c r="F27" s="32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25" t="s">
        <v>6</v>
      </c>
      <c r="C28" s="18">
        <v>0.7</v>
      </c>
      <c r="D28" s="49">
        <v>0.17</v>
      </c>
      <c r="E28" s="75">
        <f>УпрВесКоэф!E28</f>
        <v>1.4279999999999999</v>
      </c>
      <c r="F28" s="324">
        <f t="shared" si="0"/>
        <v>0.24276</v>
      </c>
      <c r="G28" s="323" t="s">
        <v>110</v>
      </c>
      <c r="H28" s="324">
        <f>F28-УпрВесКоэф!$K$28</f>
        <v>0.24276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4.2053050000000001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8" zoomScale="80" zoomScaleNormal="80" workbookViewId="0">
      <selection activeCell="C8" sqref="C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22" t="s">
        <v>42</v>
      </c>
      <c r="D3" s="322" t="s">
        <v>109</v>
      </c>
      <c r="E3" s="322" t="s">
        <v>9</v>
      </c>
      <c r="F3" s="322" t="s">
        <v>8</v>
      </c>
      <c r="G3" s="322" t="s">
        <v>10</v>
      </c>
      <c r="H3" s="322" t="s">
        <v>13</v>
      </c>
      <c r="J3" s="3"/>
    </row>
    <row r="4" spans="1:10" ht="30" x14ac:dyDescent="0.25">
      <c r="A4" s="392" t="s">
        <v>3</v>
      </c>
      <c r="B4" s="325" t="s">
        <v>36</v>
      </c>
      <c r="C4" s="6">
        <v>0.7</v>
      </c>
      <c r="D4" s="217">
        <v>0.35699999999999998</v>
      </c>
      <c r="E4" s="75">
        <f>УпрВесКоэф!E4</f>
        <v>1.429</v>
      </c>
      <c r="F4" s="324">
        <f>D4*E4</f>
        <v>0.51015299999999997</v>
      </c>
      <c r="G4" s="385" t="s">
        <v>118</v>
      </c>
      <c r="H4" s="324">
        <f>F4-УпрВесКоэф!$K$4</f>
        <v>0.51015299999999997</v>
      </c>
      <c r="J4" s="3"/>
    </row>
    <row r="5" spans="1:10" ht="30" x14ac:dyDescent="0.25">
      <c r="A5" s="393"/>
      <c r="B5" s="325" t="s">
        <v>11</v>
      </c>
      <c r="C5" s="6">
        <v>0.7</v>
      </c>
      <c r="D5" s="217">
        <v>0.96</v>
      </c>
      <c r="E5" s="75">
        <f>УпрВесКоэф!E5</f>
        <v>1</v>
      </c>
      <c r="F5" s="324">
        <f t="shared" ref="F5:F28" si="0">D5*E5</f>
        <v>0.96</v>
      </c>
      <c r="G5" s="385"/>
      <c r="H5" s="402">
        <f>(F5+F6+F7)-УпрВесКоэф!$K$6</f>
        <v>1.24</v>
      </c>
      <c r="J5" s="3"/>
    </row>
    <row r="6" spans="1:10" ht="35.25" customHeight="1" x14ac:dyDescent="0.25">
      <c r="A6" s="393"/>
      <c r="B6" s="325" t="s">
        <v>12</v>
      </c>
      <c r="C6" s="6">
        <v>0.3</v>
      </c>
      <c r="D6" s="217">
        <v>0.23</v>
      </c>
      <c r="E6" s="75">
        <f>УпрВесКоэф!E6</f>
        <v>0.8</v>
      </c>
      <c r="F6" s="324">
        <f t="shared" si="0"/>
        <v>0.18400000000000002</v>
      </c>
      <c r="G6" s="385"/>
      <c r="H6" s="402"/>
      <c r="J6" s="3"/>
    </row>
    <row r="7" spans="1:10" ht="30.75" thickBot="1" x14ac:dyDescent="0.3">
      <c r="A7" s="394"/>
      <c r="B7" s="325" t="s">
        <v>16</v>
      </c>
      <c r="C7" s="6">
        <v>0.1</v>
      </c>
      <c r="D7" s="217">
        <v>0.16</v>
      </c>
      <c r="E7" s="75">
        <f>УпрВесКоэф!E7</f>
        <v>0.6</v>
      </c>
      <c r="F7" s="324">
        <f t="shared" si="0"/>
        <v>9.6000000000000002E-2</v>
      </c>
      <c r="G7" s="385"/>
      <c r="H7" s="402"/>
      <c r="J7" s="3"/>
    </row>
    <row r="8" spans="1:10" ht="124.5" customHeight="1" thickBot="1" x14ac:dyDescent="0.3">
      <c r="A8" s="249" t="s">
        <v>7</v>
      </c>
      <c r="B8" s="325" t="s">
        <v>34</v>
      </c>
      <c r="C8" s="18">
        <v>0.9</v>
      </c>
      <c r="D8" s="49">
        <v>0.251</v>
      </c>
      <c r="E8" s="75">
        <f>УпрВесКоэф!E8</f>
        <v>1.111</v>
      </c>
      <c r="F8" s="324">
        <f t="shared" si="0"/>
        <v>0.27886100000000003</v>
      </c>
      <c r="G8" s="323" t="s">
        <v>110</v>
      </c>
      <c r="H8" s="324">
        <f>F8-УпрВесКоэф!$K$8</f>
        <v>0.27886100000000003</v>
      </c>
      <c r="J8" s="3"/>
    </row>
    <row r="9" spans="1:10" ht="75" x14ac:dyDescent="0.25">
      <c r="A9" s="399" t="s">
        <v>37</v>
      </c>
      <c r="B9" s="325" t="s">
        <v>38</v>
      </c>
      <c r="C9" s="18">
        <v>0.9</v>
      </c>
      <c r="D9" s="49">
        <v>0.317</v>
      </c>
      <c r="E9" s="75">
        <f>УпрВесКоэф!E9</f>
        <v>0.311</v>
      </c>
      <c r="F9" s="324">
        <f t="shared" si="0"/>
        <v>9.8586999999999994E-2</v>
      </c>
      <c r="G9" s="385" t="s">
        <v>110</v>
      </c>
      <c r="H9" s="402">
        <f>(F9+F10+F11+F12)-УпрВесКоэф!$K$10</f>
        <v>0.31788699999999998</v>
      </c>
      <c r="J9" s="3"/>
    </row>
    <row r="10" spans="1:10" ht="93.75" customHeight="1" x14ac:dyDescent="0.25">
      <c r="A10" s="393"/>
      <c r="B10" s="325" t="s">
        <v>17</v>
      </c>
      <c r="C10" s="18">
        <v>0.8</v>
      </c>
      <c r="D10" s="49">
        <v>0.22700000000000001</v>
      </c>
      <c r="E10" s="75">
        <f>УпрВесКоэф!E10</f>
        <v>0.3</v>
      </c>
      <c r="F10" s="324">
        <f t="shared" si="0"/>
        <v>6.8099999999999994E-2</v>
      </c>
      <c r="G10" s="385"/>
      <c r="H10" s="402"/>
      <c r="J10" s="3"/>
    </row>
    <row r="11" spans="1:10" ht="90" x14ac:dyDescent="0.25">
      <c r="A11" s="393"/>
      <c r="B11" s="325" t="s">
        <v>18</v>
      </c>
      <c r="C11" s="18">
        <v>0.8</v>
      </c>
      <c r="D11" s="49">
        <v>0.24199999999999999</v>
      </c>
      <c r="E11" s="75">
        <f>УпрВесКоэф!E11</f>
        <v>0.3</v>
      </c>
      <c r="F11" s="324">
        <f t="shared" si="0"/>
        <v>7.2599999999999998E-2</v>
      </c>
      <c r="G11" s="385"/>
      <c r="H11" s="402"/>
      <c r="J11" s="3"/>
    </row>
    <row r="12" spans="1:10" ht="60.75" thickBot="1" x14ac:dyDescent="0.3">
      <c r="A12" s="394"/>
      <c r="B12" s="325" t="s">
        <v>39</v>
      </c>
      <c r="C12" s="18">
        <v>0.8</v>
      </c>
      <c r="D12" s="49">
        <v>0.26200000000000001</v>
      </c>
      <c r="E12" s="75">
        <f>УпрВесКоэф!E12</f>
        <v>0.3</v>
      </c>
      <c r="F12" s="324">
        <f t="shared" si="0"/>
        <v>7.8600000000000003E-2</v>
      </c>
      <c r="G12" s="385"/>
      <c r="H12" s="402"/>
      <c r="J12" s="3"/>
    </row>
    <row r="13" spans="1:10" ht="90" x14ac:dyDescent="0.25">
      <c r="A13" s="392" t="s">
        <v>4</v>
      </c>
      <c r="B13" s="325" t="s">
        <v>19</v>
      </c>
      <c r="C13" s="18">
        <v>0.5</v>
      </c>
      <c r="D13" s="217">
        <v>1</v>
      </c>
      <c r="E13" s="75">
        <f>УпрВесКоэф!E13</f>
        <v>0.26</v>
      </c>
      <c r="F13" s="324">
        <f t="shared" si="0"/>
        <v>0.26</v>
      </c>
      <c r="G13" s="385" t="s">
        <v>2</v>
      </c>
      <c r="H13" s="402">
        <f>(F13+F14+F15+F16+F17+F18+F19+F20+F21+F22+F23)-УпрВесКоэф!$K$17</f>
        <v>1.1660000000000001</v>
      </c>
      <c r="J13" s="3"/>
    </row>
    <row r="14" spans="1:10" ht="90" x14ac:dyDescent="0.25">
      <c r="A14" s="393"/>
      <c r="B14" s="325" t="s">
        <v>20</v>
      </c>
      <c r="C14" s="18">
        <v>0.8</v>
      </c>
      <c r="D14" s="217">
        <v>1</v>
      </c>
      <c r="E14" s="75">
        <f>УпрВесКоэф!E14</f>
        <v>0.2</v>
      </c>
      <c r="F14" s="324">
        <f t="shared" si="0"/>
        <v>0.2</v>
      </c>
      <c r="G14" s="385"/>
      <c r="H14" s="402"/>
      <c r="J14" s="3"/>
    </row>
    <row r="15" spans="1:10" ht="45" x14ac:dyDescent="0.25">
      <c r="A15" s="393"/>
      <c r="B15" s="325" t="s">
        <v>21</v>
      </c>
      <c r="C15" s="20" t="s">
        <v>15</v>
      </c>
      <c r="D15" s="216">
        <v>1</v>
      </c>
      <c r="E15" s="75">
        <f>УпрВесКоэф!E15</f>
        <v>0.05</v>
      </c>
      <c r="F15" s="324">
        <f t="shared" si="0"/>
        <v>0.05</v>
      </c>
      <c r="G15" s="385"/>
      <c r="H15" s="402"/>
      <c r="J15" s="3"/>
    </row>
    <row r="16" spans="1:10" ht="75" x14ac:dyDescent="0.25">
      <c r="A16" s="393"/>
      <c r="B16" s="325" t="s">
        <v>22</v>
      </c>
      <c r="C16" s="20" t="s">
        <v>15</v>
      </c>
      <c r="D16" s="216">
        <v>1</v>
      </c>
      <c r="E16" s="75">
        <f>УпрВесКоэф!E16</f>
        <v>0.05</v>
      </c>
      <c r="F16" s="324">
        <f t="shared" si="0"/>
        <v>0.05</v>
      </c>
      <c r="G16" s="385"/>
      <c r="H16" s="402"/>
      <c r="J16" s="3"/>
    </row>
    <row r="17" spans="1:10" ht="135" x14ac:dyDescent="0.25">
      <c r="A17" s="393"/>
      <c r="B17" s="325" t="s">
        <v>35</v>
      </c>
      <c r="C17" s="18">
        <v>0.5</v>
      </c>
      <c r="D17" s="217">
        <v>1</v>
      </c>
      <c r="E17" s="75">
        <f>УпрВесКоэф!E17</f>
        <v>0.2</v>
      </c>
      <c r="F17" s="324">
        <f t="shared" si="0"/>
        <v>0.2</v>
      </c>
      <c r="G17" s="385"/>
      <c r="H17" s="402"/>
      <c r="J17" s="3"/>
    </row>
    <row r="18" spans="1:10" ht="90" x14ac:dyDescent="0.25">
      <c r="A18" s="393"/>
      <c r="B18" s="325" t="s">
        <v>23</v>
      </c>
      <c r="C18" s="18">
        <v>0.7</v>
      </c>
      <c r="D18" s="217">
        <v>0.96</v>
      </c>
      <c r="E18" s="75">
        <f>УпрВесКоэф!E18</f>
        <v>0.2</v>
      </c>
      <c r="F18" s="324">
        <f t="shared" si="0"/>
        <v>0.192</v>
      </c>
      <c r="G18" s="385"/>
      <c r="H18" s="402"/>
      <c r="J18" s="3"/>
    </row>
    <row r="19" spans="1:10" ht="60" x14ac:dyDescent="0.25">
      <c r="A19" s="393"/>
      <c r="B19" s="325" t="s">
        <v>24</v>
      </c>
      <c r="C19" s="18">
        <v>1</v>
      </c>
      <c r="D19" s="217">
        <v>0.88</v>
      </c>
      <c r="E19" s="75">
        <f>УпрВесКоэф!E19</f>
        <v>0.15</v>
      </c>
      <c r="F19" s="324">
        <f t="shared" si="0"/>
        <v>0.13200000000000001</v>
      </c>
      <c r="G19" s="385"/>
      <c r="H19" s="402"/>
      <c r="J19" s="3"/>
    </row>
    <row r="20" spans="1:10" ht="60" x14ac:dyDescent="0.25">
      <c r="A20" s="393"/>
      <c r="B20" s="325" t="s">
        <v>25</v>
      </c>
      <c r="C20" s="18">
        <v>0.25</v>
      </c>
      <c r="D20" s="217">
        <v>0.08</v>
      </c>
      <c r="E20" s="75">
        <f>УпрВесКоэф!E20</f>
        <v>0.2</v>
      </c>
      <c r="F20" s="324">
        <f t="shared" si="0"/>
        <v>1.6E-2</v>
      </c>
      <c r="G20" s="385"/>
      <c r="H20" s="402"/>
      <c r="J20" s="3"/>
    </row>
    <row r="21" spans="1:10" ht="45" x14ac:dyDescent="0.25">
      <c r="A21" s="393"/>
      <c r="B21" s="325" t="s">
        <v>26</v>
      </c>
      <c r="C21" s="18">
        <v>0.35</v>
      </c>
      <c r="D21" s="217">
        <v>0.08</v>
      </c>
      <c r="E21" s="75">
        <f>УпрВесКоэф!E21</f>
        <v>0.2</v>
      </c>
      <c r="F21" s="324">
        <f t="shared" si="0"/>
        <v>1.6E-2</v>
      </c>
      <c r="G21" s="385"/>
      <c r="H21" s="402"/>
      <c r="J21" s="3"/>
    </row>
    <row r="22" spans="1:10" ht="60" x14ac:dyDescent="0.25">
      <c r="A22" s="393"/>
      <c r="B22" s="325" t="s">
        <v>27</v>
      </c>
      <c r="C22" s="20" t="s">
        <v>15</v>
      </c>
      <c r="D22" s="216">
        <v>0</v>
      </c>
      <c r="E22" s="75">
        <f>УпрВесКоэф!E22</f>
        <v>0.05</v>
      </c>
      <c r="F22" s="324">
        <f t="shared" si="0"/>
        <v>0</v>
      </c>
      <c r="G22" s="385"/>
      <c r="H22" s="402"/>
      <c r="J22" s="3"/>
    </row>
    <row r="23" spans="1:10" ht="60.75" thickBot="1" x14ac:dyDescent="0.3">
      <c r="A23" s="400"/>
      <c r="B23" s="325" t="s">
        <v>28</v>
      </c>
      <c r="C23" s="20" t="s">
        <v>15</v>
      </c>
      <c r="D23" s="216">
        <v>1</v>
      </c>
      <c r="E23" s="75">
        <f>УпрВесКоэф!E23</f>
        <v>0.05</v>
      </c>
      <c r="F23" s="32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25" t="s">
        <v>29</v>
      </c>
      <c r="C24" s="18">
        <v>0.15</v>
      </c>
      <c r="D24" s="217">
        <v>0.02</v>
      </c>
      <c r="E24" s="75">
        <f>УпрВесКоэф!E24</f>
        <v>1.83</v>
      </c>
      <c r="F24" s="324">
        <f t="shared" si="0"/>
        <v>3.6600000000000001E-2</v>
      </c>
      <c r="G24" s="385" t="s">
        <v>110</v>
      </c>
      <c r="H24" s="402">
        <f>(F24+F25+F26+F27)-УпрВесКоэф!$K$25</f>
        <v>0.56659999999999999</v>
      </c>
      <c r="J24" s="3"/>
    </row>
    <row r="25" spans="1:10" ht="75" x14ac:dyDescent="0.25">
      <c r="A25" s="405"/>
      <c r="B25" s="325" t="s">
        <v>30</v>
      </c>
      <c r="C25" s="18">
        <v>0.15</v>
      </c>
      <c r="D25" s="217">
        <v>0.02</v>
      </c>
      <c r="E25" s="75">
        <f>УпрВесКоэф!E25</f>
        <v>1.5</v>
      </c>
      <c r="F25" s="324">
        <f t="shared" si="0"/>
        <v>0.03</v>
      </c>
      <c r="G25" s="385"/>
      <c r="H25" s="402"/>
      <c r="J25" s="3"/>
    </row>
    <row r="26" spans="1:10" ht="36" customHeight="1" x14ac:dyDescent="0.25">
      <c r="A26" s="405"/>
      <c r="B26" s="325" t="s">
        <v>40</v>
      </c>
      <c r="C26" s="20" t="s">
        <v>15</v>
      </c>
      <c r="D26" s="216">
        <v>1</v>
      </c>
      <c r="E26" s="75">
        <f>УпрВесКоэф!E26</f>
        <v>0.25</v>
      </c>
      <c r="F26" s="324">
        <f t="shared" si="0"/>
        <v>0.25</v>
      </c>
      <c r="G26" s="385"/>
      <c r="H26" s="402"/>
      <c r="J26" s="3"/>
    </row>
    <row r="27" spans="1:10" ht="45.75" thickBot="1" x14ac:dyDescent="0.3">
      <c r="A27" s="406"/>
      <c r="B27" s="325" t="s">
        <v>41</v>
      </c>
      <c r="C27" s="20" t="s">
        <v>15</v>
      </c>
      <c r="D27" s="216">
        <v>1</v>
      </c>
      <c r="E27" s="75">
        <f>УпрВесКоэф!E27</f>
        <v>0.25</v>
      </c>
      <c r="F27" s="32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25" t="s">
        <v>6</v>
      </c>
      <c r="C28" s="18">
        <v>0.7</v>
      </c>
      <c r="D28" s="49">
        <v>0.21</v>
      </c>
      <c r="E28" s="75">
        <f>УпрВесКоэф!E28</f>
        <v>1.4279999999999999</v>
      </c>
      <c r="F28" s="324">
        <f t="shared" si="0"/>
        <v>0.29987999999999998</v>
      </c>
      <c r="G28" s="323" t="s">
        <v>110</v>
      </c>
      <c r="H28" s="324">
        <f>F28-УпрВесКоэф!$K$28</f>
        <v>0.29987999999999998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3.8692280000000006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="80" zoomScaleNormal="8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26" t="s">
        <v>42</v>
      </c>
      <c r="D3" s="326" t="s">
        <v>109</v>
      </c>
      <c r="E3" s="326" t="s">
        <v>9</v>
      </c>
      <c r="F3" s="326" t="s">
        <v>8</v>
      </c>
      <c r="G3" s="326" t="s">
        <v>10</v>
      </c>
      <c r="H3" s="326" t="s">
        <v>13</v>
      </c>
      <c r="J3" s="3"/>
    </row>
    <row r="4" spans="1:10" ht="30" x14ac:dyDescent="0.25">
      <c r="A4" s="392" t="s">
        <v>3</v>
      </c>
      <c r="B4" s="329" t="s">
        <v>36</v>
      </c>
      <c r="C4" s="6">
        <v>0.7</v>
      </c>
      <c r="D4" s="217">
        <v>0</v>
      </c>
      <c r="E4" s="75">
        <f>УпрВесКоэф!E4</f>
        <v>1.429</v>
      </c>
      <c r="F4" s="328">
        <f>D4*E4</f>
        <v>0</v>
      </c>
      <c r="G4" s="385" t="s">
        <v>111</v>
      </c>
      <c r="H4" s="328">
        <f>F4-УпрВесКоэф!$K$4</f>
        <v>0</v>
      </c>
      <c r="J4" s="3"/>
    </row>
    <row r="5" spans="1:10" ht="30" x14ac:dyDescent="0.25">
      <c r="A5" s="393"/>
      <c r="B5" s="329" t="s">
        <v>11</v>
      </c>
      <c r="C5" s="6">
        <v>0.7</v>
      </c>
      <c r="D5" s="217">
        <v>0.95</v>
      </c>
      <c r="E5" s="75">
        <f>УпрВесКоэф!E5</f>
        <v>1</v>
      </c>
      <c r="F5" s="328">
        <f t="shared" ref="F5:F28" si="0">D5*E5</f>
        <v>0.95</v>
      </c>
      <c r="G5" s="385"/>
      <c r="H5" s="402">
        <f>(F5+F6+F7)-УпрВесКоэф!$K$6</f>
        <v>0.95</v>
      </c>
      <c r="J5" s="3"/>
    </row>
    <row r="6" spans="1:10" ht="35.25" customHeight="1" x14ac:dyDescent="0.25">
      <c r="A6" s="393"/>
      <c r="B6" s="329" t="s">
        <v>12</v>
      </c>
      <c r="C6" s="6">
        <v>0.3</v>
      </c>
      <c r="D6" s="217">
        <v>0</v>
      </c>
      <c r="E6" s="75">
        <f>УпрВесКоэф!E6</f>
        <v>0.8</v>
      </c>
      <c r="F6" s="328">
        <f t="shared" si="0"/>
        <v>0</v>
      </c>
      <c r="G6" s="385"/>
      <c r="H6" s="402"/>
      <c r="J6" s="3"/>
    </row>
    <row r="7" spans="1:10" ht="30.75" thickBot="1" x14ac:dyDescent="0.3">
      <c r="A7" s="394"/>
      <c r="B7" s="329" t="s">
        <v>16</v>
      </c>
      <c r="C7" s="6">
        <v>0.1</v>
      </c>
      <c r="D7" s="217">
        <v>0</v>
      </c>
      <c r="E7" s="75">
        <f>УпрВесКоэф!E7</f>
        <v>0.6</v>
      </c>
      <c r="F7" s="328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29" t="s">
        <v>34</v>
      </c>
      <c r="C8" s="18">
        <v>0.9</v>
      </c>
      <c r="D8" s="49">
        <v>1</v>
      </c>
      <c r="E8" s="75">
        <f>УпрВесКоэф!E8</f>
        <v>1.111</v>
      </c>
      <c r="F8" s="328">
        <f t="shared" si="0"/>
        <v>1.111</v>
      </c>
      <c r="G8" s="327" t="s">
        <v>2</v>
      </c>
      <c r="H8" s="328">
        <f>F8-УпрВесКоэф!$K$8</f>
        <v>1.111</v>
      </c>
      <c r="J8" s="3"/>
    </row>
    <row r="9" spans="1:10" ht="75" x14ac:dyDescent="0.25">
      <c r="A9" s="399" t="s">
        <v>37</v>
      </c>
      <c r="B9" s="329" t="s">
        <v>38</v>
      </c>
      <c r="C9" s="18">
        <v>0.9</v>
      </c>
      <c r="D9" s="49">
        <v>0.35299999999999998</v>
      </c>
      <c r="E9" s="75">
        <f>УпрВесКоэф!E9</f>
        <v>0.311</v>
      </c>
      <c r="F9" s="328">
        <f t="shared" si="0"/>
        <v>0.10978299999999999</v>
      </c>
      <c r="G9" s="385" t="s">
        <v>110</v>
      </c>
      <c r="H9" s="402">
        <f>(F9+F10+F11+F12)-УпрВесКоэф!$K$10</f>
        <v>0.35788299999999995</v>
      </c>
      <c r="J9" s="3"/>
    </row>
    <row r="10" spans="1:10" ht="93.75" customHeight="1" x14ac:dyDescent="0.25">
      <c r="A10" s="393"/>
      <c r="B10" s="329" t="s">
        <v>17</v>
      </c>
      <c r="C10" s="18">
        <v>0.8</v>
      </c>
      <c r="D10" s="49">
        <v>0.17899999999999999</v>
      </c>
      <c r="E10" s="75">
        <f>УпрВесКоэф!E10</f>
        <v>0.3</v>
      </c>
      <c r="F10" s="328">
        <f t="shared" si="0"/>
        <v>5.3699999999999998E-2</v>
      </c>
      <c r="G10" s="385"/>
      <c r="H10" s="402"/>
      <c r="J10" s="3"/>
    </row>
    <row r="11" spans="1:10" ht="90" x14ac:dyDescent="0.25">
      <c r="A11" s="393"/>
      <c r="B11" s="329" t="s">
        <v>18</v>
      </c>
      <c r="C11" s="18">
        <v>0.8</v>
      </c>
      <c r="D11" s="49">
        <v>0.35299999999999998</v>
      </c>
      <c r="E11" s="75">
        <f>УпрВесКоэф!E11</f>
        <v>0.3</v>
      </c>
      <c r="F11" s="328">
        <f t="shared" si="0"/>
        <v>0.10589999999999999</v>
      </c>
      <c r="G11" s="385"/>
      <c r="H11" s="402"/>
      <c r="J11" s="3"/>
    </row>
    <row r="12" spans="1:10" ht="60.75" thickBot="1" x14ac:dyDescent="0.3">
      <c r="A12" s="394"/>
      <c r="B12" s="329" t="s">
        <v>39</v>
      </c>
      <c r="C12" s="18">
        <v>0.8</v>
      </c>
      <c r="D12" s="49">
        <v>0.29499999999999998</v>
      </c>
      <c r="E12" s="75">
        <f>УпрВесКоэф!E12</f>
        <v>0.3</v>
      </c>
      <c r="F12" s="328">
        <f t="shared" si="0"/>
        <v>8.8499999999999995E-2</v>
      </c>
      <c r="G12" s="385"/>
      <c r="H12" s="402"/>
      <c r="J12" s="3"/>
    </row>
    <row r="13" spans="1:10" ht="90" x14ac:dyDescent="0.25">
      <c r="A13" s="392" t="s">
        <v>4</v>
      </c>
      <c r="B13" s="329" t="s">
        <v>19</v>
      </c>
      <c r="C13" s="18">
        <v>0.5</v>
      </c>
      <c r="D13" s="217">
        <v>0.8</v>
      </c>
      <c r="E13" s="75">
        <f>УпрВесКоэф!E13</f>
        <v>0.26</v>
      </c>
      <c r="F13" s="328">
        <f t="shared" si="0"/>
        <v>0.20800000000000002</v>
      </c>
      <c r="G13" s="385" t="s">
        <v>110</v>
      </c>
      <c r="H13" s="402">
        <f>(F13+F14+F15+F16+F17+F18+F19+F20+F21+F22+F23)-УпрВесКоэф!$K$17</f>
        <v>0.54800000000000004</v>
      </c>
      <c r="J13" s="3"/>
    </row>
    <row r="14" spans="1:10" ht="90" x14ac:dyDescent="0.25">
      <c r="A14" s="393"/>
      <c r="B14" s="329" t="s">
        <v>20</v>
      </c>
      <c r="C14" s="18">
        <v>0.8</v>
      </c>
      <c r="D14" s="217">
        <v>1</v>
      </c>
      <c r="E14" s="75">
        <f>УпрВесКоэф!E14</f>
        <v>0.2</v>
      </c>
      <c r="F14" s="328">
        <f t="shared" si="0"/>
        <v>0.2</v>
      </c>
      <c r="G14" s="385"/>
      <c r="H14" s="402"/>
      <c r="J14" s="3"/>
    </row>
    <row r="15" spans="1:10" ht="45" x14ac:dyDescent="0.25">
      <c r="A15" s="393"/>
      <c r="B15" s="329" t="s">
        <v>21</v>
      </c>
      <c r="C15" s="20" t="s">
        <v>15</v>
      </c>
      <c r="D15" s="216">
        <v>1</v>
      </c>
      <c r="E15" s="75">
        <f>УпрВесКоэф!E15</f>
        <v>0.05</v>
      </c>
      <c r="F15" s="328">
        <f t="shared" si="0"/>
        <v>0.05</v>
      </c>
      <c r="G15" s="385"/>
      <c r="H15" s="402"/>
      <c r="J15" s="3"/>
    </row>
    <row r="16" spans="1:10" ht="75" x14ac:dyDescent="0.25">
      <c r="A16" s="393"/>
      <c r="B16" s="329" t="s">
        <v>22</v>
      </c>
      <c r="C16" s="20" t="s">
        <v>15</v>
      </c>
      <c r="D16" s="216">
        <v>1</v>
      </c>
      <c r="E16" s="75">
        <f>УпрВесКоэф!E16</f>
        <v>0.05</v>
      </c>
      <c r="F16" s="328">
        <f t="shared" si="0"/>
        <v>0.05</v>
      </c>
      <c r="G16" s="385"/>
      <c r="H16" s="402"/>
      <c r="J16" s="3"/>
    </row>
    <row r="17" spans="1:10" ht="135" x14ac:dyDescent="0.25">
      <c r="A17" s="393"/>
      <c r="B17" s="329" t="s">
        <v>35</v>
      </c>
      <c r="C17" s="18">
        <v>0.5</v>
      </c>
      <c r="D17" s="217">
        <v>0</v>
      </c>
      <c r="E17" s="75">
        <f>УпрВесКоэф!E17</f>
        <v>0.2</v>
      </c>
      <c r="F17" s="328">
        <f t="shared" si="0"/>
        <v>0</v>
      </c>
      <c r="G17" s="385"/>
      <c r="H17" s="402"/>
      <c r="J17" s="3"/>
    </row>
    <row r="18" spans="1:10" ht="90" x14ac:dyDescent="0.25">
      <c r="A18" s="393"/>
      <c r="B18" s="329" t="s">
        <v>23</v>
      </c>
      <c r="C18" s="18">
        <v>0.7</v>
      </c>
      <c r="D18" s="217">
        <v>0.2</v>
      </c>
      <c r="E18" s="75">
        <f>УпрВесКоэф!E18</f>
        <v>0.2</v>
      </c>
      <c r="F18" s="328">
        <f t="shared" si="0"/>
        <v>4.0000000000000008E-2</v>
      </c>
      <c r="G18" s="385"/>
      <c r="H18" s="402"/>
      <c r="J18" s="3"/>
    </row>
    <row r="19" spans="1:10" ht="60" x14ac:dyDescent="0.25">
      <c r="A19" s="393"/>
      <c r="B19" s="329" t="s">
        <v>24</v>
      </c>
      <c r="C19" s="18">
        <v>1</v>
      </c>
      <c r="D19" s="217">
        <v>0</v>
      </c>
      <c r="E19" s="75">
        <f>УпрВесКоэф!E19</f>
        <v>0.15</v>
      </c>
      <c r="F19" s="328">
        <f t="shared" si="0"/>
        <v>0</v>
      </c>
      <c r="G19" s="385"/>
      <c r="H19" s="402"/>
      <c r="J19" s="3"/>
    </row>
    <row r="20" spans="1:10" ht="60" x14ac:dyDescent="0.25">
      <c r="A20" s="393"/>
      <c r="B20" s="329" t="s">
        <v>25</v>
      </c>
      <c r="C20" s="18">
        <v>0.25</v>
      </c>
      <c r="D20" s="217">
        <v>0</v>
      </c>
      <c r="E20" s="75">
        <f>УпрВесКоэф!E20</f>
        <v>0.2</v>
      </c>
      <c r="F20" s="328">
        <f t="shared" si="0"/>
        <v>0</v>
      </c>
      <c r="G20" s="385"/>
      <c r="H20" s="402"/>
      <c r="J20" s="3"/>
    </row>
    <row r="21" spans="1:10" ht="45" x14ac:dyDescent="0.25">
      <c r="A21" s="393"/>
      <c r="B21" s="329" t="s">
        <v>26</v>
      </c>
      <c r="C21" s="18">
        <v>0.35</v>
      </c>
      <c r="D21" s="217">
        <v>0</v>
      </c>
      <c r="E21" s="75">
        <f>УпрВесКоэф!E21</f>
        <v>0.2</v>
      </c>
      <c r="F21" s="328">
        <f t="shared" si="0"/>
        <v>0</v>
      </c>
      <c r="G21" s="385"/>
      <c r="H21" s="402"/>
      <c r="J21" s="3"/>
    </row>
    <row r="22" spans="1:10" ht="60" x14ac:dyDescent="0.25">
      <c r="A22" s="393"/>
      <c r="B22" s="329" t="s">
        <v>27</v>
      </c>
      <c r="C22" s="20" t="s">
        <v>15</v>
      </c>
      <c r="D22" s="216">
        <v>0</v>
      </c>
      <c r="E22" s="75">
        <f>УпрВесКоэф!E22</f>
        <v>0.05</v>
      </c>
      <c r="F22" s="328">
        <f t="shared" si="0"/>
        <v>0</v>
      </c>
      <c r="G22" s="385"/>
      <c r="H22" s="402"/>
      <c r="J22" s="3"/>
    </row>
    <row r="23" spans="1:10" ht="60.75" thickBot="1" x14ac:dyDescent="0.3">
      <c r="A23" s="400"/>
      <c r="B23" s="329" t="s">
        <v>28</v>
      </c>
      <c r="C23" s="20" t="s">
        <v>15</v>
      </c>
      <c r="D23" s="216">
        <v>0</v>
      </c>
      <c r="E23" s="75">
        <f>УпрВесКоэф!E23</f>
        <v>0.05</v>
      </c>
      <c r="F23" s="328">
        <f t="shared" si="0"/>
        <v>0</v>
      </c>
      <c r="G23" s="385"/>
      <c r="H23" s="402"/>
      <c r="J23" s="3"/>
    </row>
    <row r="24" spans="1:10" ht="75" x14ac:dyDescent="0.25">
      <c r="A24" s="404" t="s">
        <v>5</v>
      </c>
      <c r="B24" s="329" t="s">
        <v>29</v>
      </c>
      <c r="C24" s="18">
        <v>0.15</v>
      </c>
      <c r="D24" s="217">
        <v>0</v>
      </c>
      <c r="E24" s="75">
        <f>УпрВесКоэф!E24</f>
        <v>1.83</v>
      </c>
      <c r="F24" s="328">
        <f t="shared" si="0"/>
        <v>0</v>
      </c>
      <c r="G24" s="385" t="s">
        <v>110</v>
      </c>
      <c r="H24" s="402">
        <f>(F24+F25+F26+F27)-УпрВесКоэф!$K$25</f>
        <v>0.73099999999999998</v>
      </c>
      <c r="J24" s="3"/>
    </row>
    <row r="25" spans="1:10" ht="75" x14ac:dyDescent="0.25">
      <c r="A25" s="405"/>
      <c r="B25" s="329" t="s">
        <v>30</v>
      </c>
      <c r="C25" s="18">
        <v>0.15</v>
      </c>
      <c r="D25" s="217">
        <v>0.154</v>
      </c>
      <c r="E25" s="75">
        <f>УпрВесКоэф!E25</f>
        <v>1.5</v>
      </c>
      <c r="F25" s="328">
        <f t="shared" si="0"/>
        <v>0.23099999999999998</v>
      </c>
      <c r="G25" s="385"/>
      <c r="H25" s="402"/>
      <c r="J25" s="3"/>
    </row>
    <row r="26" spans="1:10" ht="36" customHeight="1" x14ac:dyDescent="0.25">
      <c r="A26" s="405"/>
      <c r="B26" s="329" t="s">
        <v>40</v>
      </c>
      <c r="C26" s="20" t="s">
        <v>15</v>
      </c>
      <c r="D26" s="216">
        <v>1</v>
      </c>
      <c r="E26" s="75">
        <f>УпрВесКоэф!E26</f>
        <v>0.25</v>
      </c>
      <c r="F26" s="328">
        <f t="shared" si="0"/>
        <v>0.25</v>
      </c>
      <c r="G26" s="385"/>
      <c r="H26" s="402"/>
      <c r="J26" s="3"/>
    </row>
    <row r="27" spans="1:10" ht="45.75" thickBot="1" x14ac:dyDescent="0.3">
      <c r="A27" s="406"/>
      <c r="B27" s="329" t="s">
        <v>41</v>
      </c>
      <c r="C27" s="20" t="s">
        <v>15</v>
      </c>
      <c r="D27" s="216">
        <v>1</v>
      </c>
      <c r="E27" s="75">
        <f>УпрВесКоэф!E27</f>
        <v>0.25</v>
      </c>
      <c r="F27" s="328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29" t="s">
        <v>6</v>
      </c>
      <c r="C28" s="18">
        <v>0.7</v>
      </c>
      <c r="D28" s="49">
        <v>0.3</v>
      </c>
      <c r="E28" s="75">
        <f>УпрВесКоэф!E28</f>
        <v>1.4279999999999999</v>
      </c>
      <c r="F28" s="328">
        <f t="shared" si="0"/>
        <v>0.42839999999999995</v>
      </c>
      <c r="G28" s="327" t="s">
        <v>110</v>
      </c>
      <c r="H28" s="328">
        <f>F28-УпрВесКоэф!$K$28</f>
        <v>0.42839999999999995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4.1262829999999999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="80" zoomScaleNormal="80" workbookViewId="0">
      <selection activeCell="D9" sqref="D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31" t="s">
        <v>42</v>
      </c>
      <c r="D3" s="331" t="s">
        <v>109</v>
      </c>
      <c r="E3" s="331" t="s">
        <v>9</v>
      </c>
      <c r="F3" s="331" t="s">
        <v>8</v>
      </c>
      <c r="G3" s="331" t="s">
        <v>10</v>
      </c>
      <c r="H3" s="331" t="s">
        <v>13</v>
      </c>
      <c r="J3" s="3"/>
    </row>
    <row r="4" spans="1:10" ht="30" x14ac:dyDescent="0.25">
      <c r="A4" s="392" t="s">
        <v>3</v>
      </c>
      <c r="B4" s="332" t="s">
        <v>36</v>
      </c>
      <c r="C4" s="6">
        <v>0.7</v>
      </c>
      <c r="D4" s="217">
        <v>0</v>
      </c>
      <c r="E4" s="75">
        <f>УпрВесКоэф!E4</f>
        <v>1.429</v>
      </c>
      <c r="F4" s="333">
        <f>D4*E4</f>
        <v>0</v>
      </c>
      <c r="G4" s="385" t="s">
        <v>111</v>
      </c>
      <c r="H4" s="333">
        <f>F4-УпрВесКоэф!$K$4</f>
        <v>0</v>
      </c>
      <c r="J4" s="3"/>
    </row>
    <row r="5" spans="1:10" ht="30" x14ac:dyDescent="0.25">
      <c r="A5" s="393"/>
      <c r="B5" s="332" t="s">
        <v>11</v>
      </c>
      <c r="C5" s="6">
        <v>0.7</v>
      </c>
      <c r="D5" s="217">
        <v>0</v>
      </c>
      <c r="E5" s="75">
        <f>УпрВесКоэф!E5</f>
        <v>1</v>
      </c>
      <c r="F5" s="333">
        <f t="shared" ref="F5:F28" si="0">D5*E5</f>
        <v>0</v>
      </c>
      <c r="G5" s="385"/>
      <c r="H5" s="402">
        <f>(F5+F6+F7)-УпрВесКоэф!$K$6</f>
        <v>0</v>
      </c>
      <c r="J5" s="3"/>
    </row>
    <row r="6" spans="1:10" ht="35.25" customHeight="1" x14ac:dyDescent="0.25">
      <c r="A6" s="393"/>
      <c r="B6" s="332" t="s">
        <v>12</v>
      </c>
      <c r="C6" s="6">
        <v>0.3</v>
      </c>
      <c r="D6" s="217">
        <v>0</v>
      </c>
      <c r="E6" s="75">
        <f>УпрВесКоэф!E6</f>
        <v>0.8</v>
      </c>
      <c r="F6" s="333">
        <f t="shared" si="0"/>
        <v>0</v>
      </c>
      <c r="G6" s="385"/>
      <c r="H6" s="402"/>
      <c r="J6" s="3"/>
    </row>
    <row r="7" spans="1:10" ht="30.75" thickBot="1" x14ac:dyDescent="0.3">
      <c r="A7" s="394"/>
      <c r="B7" s="332" t="s">
        <v>16</v>
      </c>
      <c r="C7" s="6">
        <v>0.1</v>
      </c>
      <c r="D7" s="217">
        <v>0</v>
      </c>
      <c r="E7" s="75">
        <f>УпрВесКоэф!E7</f>
        <v>0.6</v>
      </c>
      <c r="F7" s="333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32" t="s">
        <v>34</v>
      </c>
      <c r="C8" s="18">
        <v>0.9</v>
      </c>
      <c r="D8" s="49">
        <v>0.313</v>
      </c>
      <c r="E8" s="75">
        <f>УпрВесКоэф!E8</f>
        <v>1.111</v>
      </c>
      <c r="F8" s="333">
        <f t="shared" si="0"/>
        <v>0.34774300000000002</v>
      </c>
      <c r="G8" s="330" t="s">
        <v>110</v>
      </c>
      <c r="H8" s="333">
        <f>F8-УпрВесКоэф!$K$8</f>
        <v>0.34774300000000002</v>
      </c>
      <c r="J8" s="3"/>
    </row>
    <row r="9" spans="1:10" ht="75" x14ac:dyDescent="0.25">
      <c r="A9" s="399" t="s">
        <v>37</v>
      </c>
      <c r="B9" s="332" t="s">
        <v>38</v>
      </c>
      <c r="C9" s="18">
        <v>0.9</v>
      </c>
      <c r="D9" s="49">
        <v>0.33300000000000002</v>
      </c>
      <c r="E9" s="75">
        <f>УпрВесКоэф!E9</f>
        <v>0.311</v>
      </c>
      <c r="F9" s="333">
        <f t="shared" si="0"/>
        <v>0.103563</v>
      </c>
      <c r="G9" s="385" t="s">
        <v>110</v>
      </c>
      <c r="H9" s="402">
        <f>(F9+F10+F11+F12)-УпрВесКоэф!$K$10</f>
        <v>0.38466299999999998</v>
      </c>
      <c r="J9" s="3"/>
    </row>
    <row r="10" spans="1:10" ht="93.75" customHeight="1" x14ac:dyDescent="0.25">
      <c r="A10" s="393"/>
      <c r="B10" s="332" t="s">
        <v>17</v>
      </c>
      <c r="C10" s="18">
        <v>0.8</v>
      </c>
      <c r="D10" s="49">
        <v>0.34899999999999998</v>
      </c>
      <c r="E10" s="75">
        <f>УпрВесКоэф!E10</f>
        <v>0.3</v>
      </c>
      <c r="F10" s="333">
        <f t="shared" si="0"/>
        <v>0.10469999999999999</v>
      </c>
      <c r="G10" s="385"/>
      <c r="H10" s="402"/>
      <c r="J10" s="3"/>
    </row>
    <row r="11" spans="1:10" ht="90" x14ac:dyDescent="0.25">
      <c r="A11" s="393"/>
      <c r="B11" s="332" t="s">
        <v>18</v>
      </c>
      <c r="C11" s="18">
        <v>0.8</v>
      </c>
      <c r="D11" s="49">
        <v>0.27</v>
      </c>
      <c r="E11" s="75">
        <f>УпрВесКоэф!E11</f>
        <v>0.3</v>
      </c>
      <c r="F11" s="333">
        <f t="shared" si="0"/>
        <v>8.1000000000000003E-2</v>
      </c>
      <c r="G11" s="385"/>
      <c r="H11" s="402"/>
      <c r="J11" s="3"/>
    </row>
    <row r="12" spans="1:10" ht="60.75" thickBot="1" x14ac:dyDescent="0.3">
      <c r="A12" s="394"/>
      <c r="B12" s="332" t="s">
        <v>39</v>
      </c>
      <c r="C12" s="18">
        <v>0.8</v>
      </c>
      <c r="D12" s="49">
        <v>0.318</v>
      </c>
      <c r="E12" s="75">
        <f>УпрВесКоэф!E12</f>
        <v>0.3</v>
      </c>
      <c r="F12" s="333">
        <f t="shared" si="0"/>
        <v>9.5399999999999999E-2</v>
      </c>
      <c r="G12" s="385"/>
      <c r="H12" s="402"/>
      <c r="J12" s="3"/>
    </row>
    <row r="13" spans="1:10" ht="90" x14ac:dyDescent="0.25">
      <c r="A13" s="392" t="s">
        <v>4</v>
      </c>
      <c r="B13" s="332" t="s">
        <v>19</v>
      </c>
      <c r="C13" s="18">
        <v>0.5</v>
      </c>
      <c r="D13" s="217">
        <v>0.6</v>
      </c>
      <c r="E13" s="75">
        <f>УпрВесКоэф!E13</f>
        <v>0.26</v>
      </c>
      <c r="F13" s="333">
        <f t="shared" si="0"/>
        <v>0.156</v>
      </c>
      <c r="G13" s="385" t="s">
        <v>110</v>
      </c>
      <c r="H13" s="402">
        <f>(F13+F14+F15+F16+F17+F18+F19+F20+F21+F22+F23)-УпрВесКоэф!$K$17</f>
        <v>0.73520000000000008</v>
      </c>
      <c r="J13" s="3"/>
    </row>
    <row r="14" spans="1:10" ht="90" x14ac:dyDescent="0.25">
      <c r="A14" s="393"/>
      <c r="B14" s="332" t="s">
        <v>20</v>
      </c>
      <c r="C14" s="18">
        <v>0.8</v>
      </c>
      <c r="D14" s="217">
        <v>1</v>
      </c>
      <c r="E14" s="75">
        <f>УпрВесКоэф!E14</f>
        <v>0.2</v>
      </c>
      <c r="F14" s="333">
        <f t="shared" si="0"/>
        <v>0.2</v>
      </c>
      <c r="G14" s="385"/>
      <c r="H14" s="402"/>
      <c r="J14" s="3"/>
    </row>
    <row r="15" spans="1:10" ht="45" x14ac:dyDescent="0.25">
      <c r="A15" s="393"/>
      <c r="B15" s="332" t="s">
        <v>21</v>
      </c>
      <c r="C15" s="20" t="s">
        <v>15</v>
      </c>
      <c r="D15" s="216">
        <v>1</v>
      </c>
      <c r="E15" s="75">
        <f>УпрВесКоэф!E15</f>
        <v>0.05</v>
      </c>
      <c r="F15" s="333">
        <f t="shared" si="0"/>
        <v>0.05</v>
      </c>
      <c r="G15" s="385"/>
      <c r="H15" s="402"/>
      <c r="J15" s="3"/>
    </row>
    <row r="16" spans="1:10" ht="75" x14ac:dyDescent="0.25">
      <c r="A16" s="393"/>
      <c r="B16" s="332" t="s">
        <v>22</v>
      </c>
      <c r="C16" s="20" t="s">
        <v>15</v>
      </c>
      <c r="D16" s="216">
        <v>1</v>
      </c>
      <c r="E16" s="75">
        <f>УпрВесКоэф!E16</f>
        <v>0.05</v>
      </c>
      <c r="F16" s="333">
        <f t="shared" si="0"/>
        <v>0.05</v>
      </c>
      <c r="G16" s="385"/>
      <c r="H16" s="402"/>
      <c r="J16" s="3"/>
    </row>
    <row r="17" spans="1:10" ht="135" x14ac:dyDescent="0.25">
      <c r="A17" s="393"/>
      <c r="B17" s="332" t="s">
        <v>35</v>
      </c>
      <c r="C17" s="18">
        <v>0.5</v>
      </c>
      <c r="D17" s="217">
        <v>0.5</v>
      </c>
      <c r="E17" s="75">
        <f>УпрВесКоэф!E17</f>
        <v>0.2</v>
      </c>
      <c r="F17" s="333">
        <f t="shared" si="0"/>
        <v>0.1</v>
      </c>
      <c r="G17" s="385"/>
      <c r="H17" s="402"/>
      <c r="J17" s="3"/>
    </row>
    <row r="18" spans="1:10" ht="90" x14ac:dyDescent="0.25">
      <c r="A18" s="393"/>
      <c r="B18" s="332" t="s">
        <v>23</v>
      </c>
      <c r="C18" s="18">
        <v>0.7</v>
      </c>
      <c r="D18" s="217">
        <v>0.25600000000000001</v>
      </c>
      <c r="E18" s="75">
        <f>УпрВесКоэф!E18</f>
        <v>0.2</v>
      </c>
      <c r="F18" s="333">
        <f t="shared" si="0"/>
        <v>5.1200000000000002E-2</v>
      </c>
      <c r="G18" s="385"/>
      <c r="H18" s="402"/>
      <c r="J18" s="3"/>
    </row>
    <row r="19" spans="1:10" ht="60" x14ac:dyDescent="0.25">
      <c r="A19" s="393"/>
      <c r="B19" s="332" t="s">
        <v>24</v>
      </c>
      <c r="C19" s="18">
        <v>1</v>
      </c>
      <c r="D19" s="217">
        <v>0</v>
      </c>
      <c r="E19" s="75">
        <f>УпрВесКоэф!E19</f>
        <v>0.15</v>
      </c>
      <c r="F19" s="333">
        <f t="shared" si="0"/>
        <v>0</v>
      </c>
      <c r="G19" s="385"/>
      <c r="H19" s="402"/>
      <c r="J19" s="3"/>
    </row>
    <row r="20" spans="1:10" ht="60" x14ac:dyDescent="0.25">
      <c r="A20" s="393"/>
      <c r="B20" s="332" t="s">
        <v>25</v>
      </c>
      <c r="C20" s="18">
        <v>0.25</v>
      </c>
      <c r="D20" s="217">
        <v>0</v>
      </c>
      <c r="E20" s="75">
        <f>УпрВесКоэф!E20</f>
        <v>0.2</v>
      </c>
      <c r="F20" s="333">
        <f t="shared" si="0"/>
        <v>0</v>
      </c>
      <c r="G20" s="385"/>
      <c r="H20" s="402"/>
      <c r="J20" s="3"/>
    </row>
    <row r="21" spans="1:10" ht="45" x14ac:dyDescent="0.25">
      <c r="A21" s="393"/>
      <c r="B21" s="332" t="s">
        <v>26</v>
      </c>
      <c r="C21" s="18">
        <v>0.35</v>
      </c>
      <c r="D21" s="217">
        <v>0.14000000000000001</v>
      </c>
      <c r="E21" s="75">
        <f>УпрВесКоэф!E21</f>
        <v>0.2</v>
      </c>
      <c r="F21" s="333">
        <f t="shared" si="0"/>
        <v>2.8000000000000004E-2</v>
      </c>
      <c r="G21" s="385"/>
      <c r="H21" s="402"/>
      <c r="J21" s="3"/>
    </row>
    <row r="22" spans="1:10" ht="60" x14ac:dyDescent="0.25">
      <c r="A22" s="393"/>
      <c r="B22" s="332" t="s">
        <v>27</v>
      </c>
      <c r="C22" s="20" t="s">
        <v>15</v>
      </c>
      <c r="D22" s="216">
        <v>1</v>
      </c>
      <c r="E22" s="75">
        <f>УпрВесКоэф!E22</f>
        <v>0.05</v>
      </c>
      <c r="F22" s="333">
        <f t="shared" si="0"/>
        <v>0.05</v>
      </c>
      <c r="G22" s="385"/>
      <c r="H22" s="402"/>
      <c r="J22" s="3"/>
    </row>
    <row r="23" spans="1:10" ht="60.75" thickBot="1" x14ac:dyDescent="0.3">
      <c r="A23" s="400"/>
      <c r="B23" s="332" t="s">
        <v>28</v>
      </c>
      <c r="C23" s="20" t="s">
        <v>15</v>
      </c>
      <c r="D23" s="216">
        <v>1</v>
      </c>
      <c r="E23" s="75">
        <f>УпрВесКоэф!E23</f>
        <v>0.05</v>
      </c>
      <c r="F23" s="333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32" t="s">
        <v>29</v>
      </c>
      <c r="C24" s="18">
        <v>0.15</v>
      </c>
      <c r="D24" s="217">
        <v>0</v>
      </c>
      <c r="E24" s="75">
        <f>УпрВесКоэф!E24</f>
        <v>1.83</v>
      </c>
      <c r="F24" s="333">
        <f t="shared" si="0"/>
        <v>0</v>
      </c>
      <c r="G24" s="385" t="s">
        <v>110</v>
      </c>
      <c r="H24" s="402">
        <f>(F24+F25+F26+F27)-УпрВесКоэф!$K$25</f>
        <v>0</v>
      </c>
      <c r="J24" s="3"/>
    </row>
    <row r="25" spans="1:10" ht="75" x14ac:dyDescent="0.25">
      <c r="A25" s="405"/>
      <c r="B25" s="332" t="s">
        <v>30</v>
      </c>
      <c r="C25" s="18">
        <v>0.15</v>
      </c>
      <c r="D25" s="217">
        <v>0</v>
      </c>
      <c r="E25" s="75">
        <f>УпрВесКоэф!E25</f>
        <v>1.5</v>
      </c>
      <c r="F25" s="333">
        <f t="shared" si="0"/>
        <v>0</v>
      </c>
      <c r="G25" s="385"/>
      <c r="H25" s="402"/>
      <c r="J25" s="3"/>
    </row>
    <row r="26" spans="1:10" ht="36" customHeight="1" x14ac:dyDescent="0.25">
      <c r="A26" s="405"/>
      <c r="B26" s="332" t="s">
        <v>40</v>
      </c>
      <c r="C26" s="20" t="s">
        <v>15</v>
      </c>
      <c r="D26" s="216">
        <v>0</v>
      </c>
      <c r="E26" s="75">
        <f>УпрВесКоэф!E26</f>
        <v>0.25</v>
      </c>
      <c r="F26" s="333">
        <f t="shared" si="0"/>
        <v>0</v>
      </c>
      <c r="G26" s="385"/>
      <c r="H26" s="402"/>
      <c r="J26" s="3"/>
    </row>
    <row r="27" spans="1:10" ht="45.75" thickBot="1" x14ac:dyDescent="0.3">
      <c r="A27" s="406"/>
      <c r="B27" s="332" t="s">
        <v>41</v>
      </c>
      <c r="C27" s="20" t="s">
        <v>15</v>
      </c>
      <c r="D27" s="216">
        <v>0</v>
      </c>
      <c r="E27" s="75">
        <f>УпрВесКоэф!E27</f>
        <v>0.25</v>
      </c>
      <c r="F27" s="333">
        <f t="shared" si="0"/>
        <v>0</v>
      </c>
      <c r="G27" s="385"/>
      <c r="H27" s="402"/>
      <c r="J27" s="3"/>
    </row>
    <row r="28" spans="1:10" ht="180.75" thickBot="1" x14ac:dyDescent="0.3">
      <c r="A28" s="228" t="s">
        <v>14</v>
      </c>
      <c r="B28" s="332" t="s">
        <v>6</v>
      </c>
      <c r="C28" s="18">
        <v>0.7</v>
      </c>
      <c r="D28" s="49">
        <v>0.23</v>
      </c>
      <c r="E28" s="75">
        <f>УпрВесКоэф!E28</f>
        <v>1.4279999999999999</v>
      </c>
      <c r="F28" s="333">
        <f t="shared" si="0"/>
        <v>0.32844000000000001</v>
      </c>
      <c r="G28" s="330" t="s">
        <v>110</v>
      </c>
      <c r="H28" s="333">
        <f>F28-УпрВесКоэф!$K$28</f>
        <v>0.32844000000000001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1.796046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="80" zoomScaleNormal="80" workbookViewId="0">
      <selection activeCell="G24" sqref="G24:G27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31" t="s">
        <v>42</v>
      </c>
      <c r="D3" s="331" t="s">
        <v>109</v>
      </c>
      <c r="E3" s="331" t="s">
        <v>9</v>
      </c>
      <c r="F3" s="331" t="s">
        <v>8</v>
      </c>
      <c r="G3" s="331" t="s">
        <v>10</v>
      </c>
      <c r="H3" s="331" t="s">
        <v>13</v>
      </c>
      <c r="J3" s="3"/>
    </row>
    <row r="4" spans="1:10" ht="30" x14ac:dyDescent="0.25">
      <c r="A4" s="392" t="s">
        <v>3</v>
      </c>
      <c r="B4" s="332" t="s">
        <v>36</v>
      </c>
      <c r="C4" s="6">
        <v>0.7</v>
      </c>
      <c r="D4" s="217">
        <v>0</v>
      </c>
      <c r="E4" s="75">
        <f>УпрВесКоэф!E4</f>
        <v>1.429</v>
      </c>
      <c r="F4" s="333">
        <f>D4*E4</f>
        <v>0</v>
      </c>
      <c r="G4" s="385" t="s">
        <v>111</v>
      </c>
      <c r="H4" s="333">
        <f>F4-УпрВесКоэф!$K$4</f>
        <v>0</v>
      </c>
      <c r="J4" s="3"/>
    </row>
    <row r="5" spans="1:10" ht="30" x14ac:dyDescent="0.25">
      <c r="A5" s="393"/>
      <c r="B5" s="332" t="s">
        <v>11</v>
      </c>
      <c r="C5" s="6">
        <v>0.7</v>
      </c>
      <c r="D5" s="217">
        <v>0.75</v>
      </c>
      <c r="E5" s="75">
        <f>УпрВесКоэф!E5</f>
        <v>1</v>
      </c>
      <c r="F5" s="333">
        <f t="shared" ref="F5:F28" si="0">D5*E5</f>
        <v>0.75</v>
      </c>
      <c r="G5" s="385"/>
      <c r="H5" s="402">
        <f>(F5+F6+F7)-УпрВесКоэф!$K$6</f>
        <v>0.75600000000000001</v>
      </c>
      <c r="J5" s="3"/>
    </row>
    <row r="6" spans="1:10" ht="35.25" customHeight="1" x14ac:dyDescent="0.25">
      <c r="A6" s="393"/>
      <c r="B6" s="332" t="s">
        <v>12</v>
      </c>
      <c r="C6" s="6">
        <v>0.3</v>
      </c>
      <c r="D6" s="217">
        <v>0</v>
      </c>
      <c r="E6" s="75">
        <f>УпрВесКоэф!E6</f>
        <v>0.8</v>
      </c>
      <c r="F6" s="333">
        <f t="shared" si="0"/>
        <v>0</v>
      </c>
      <c r="G6" s="385"/>
      <c r="H6" s="402"/>
      <c r="J6" s="3"/>
    </row>
    <row r="7" spans="1:10" ht="30.75" thickBot="1" x14ac:dyDescent="0.3">
      <c r="A7" s="394"/>
      <c r="B7" s="332" t="s">
        <v>16</v>
      </c>
      <c r="C7" s="6">
        <v>0.1</v>
      </c>
      <c r="D7" s="217">
        <v>0.01</v>
      </c>
      <c r="E7" s="75">
        <f>УпрВесКоэф!E7</f>
        <v>0.6</v>
      </c>
      <c r="F7" s="333">
        <f t="shared" si="0"/>
        <v>6.0000000000000001E-3</v>
      </c>
      <c r="G7" s="385"/>
      <c r="H7" s="402"/>
      <c r="J7" s="3"/>
    </row>
    <row r="8" spans="1:10" ht="124.5" customHeight="1" thickBot="1" x14ac:dyDescent="0.3">
      <c r="A8" s="249" t="s">
        <v>7</v>
      </c>
      <c r="B8" s="332" t="s">
        <v>34</v>
      </c>
      <c r="C8" s="18">
        <v>0.9</v>
      </c>
      <c r="D8" s="49">
        <v>0.79</v>
      </c>
      <c r="E8" s="75">
        <f>УпрВесКоэф!E8</f>
        <v>1.111</v>
      </c>
      <c r="F8" s="333">
        <f t="shared" si="0"/>
        <v>0.87769000000000008</v>
      </c>
      <c r="G8" s="330" t="s">
        <v>110</v>
      </c>
      <c r="H8" s="333">
        <f>F8-УпрВесКоэф!$K$8</f>
        <v>0.87769000000000008</v>
      </c>
      <c r="J8" s="3"/>
    </row>
    <row r="9" spans="1:10" ht="75" x14ac:dyDescent="0.25">
      <c r="A9" s="399" t="s">
        <v>37</v>
      </c>
      <c r="B9" s="332" t="s">
        <v>38</v>
      </c>
      <c r="C9" s="18">
        <v>0.9</v>
      </c>
      <c r="D9" s="49">
        <v>0.93</v>
      </c>
      <c r="E9" s="75">
        <f>УпрВесКоэф!E9</f>
        <v>0.311</v>
      </c>
      <c r="F9" s="333">
        <f t="shared" si="0"/>
        <v>0.28922999999999999</v>
      </c>
      <c r="G9" s="385" t="s">
        <v>110</v>
      </c>
      <c r="H9" s="402">
        <f>(F9+F10+F11+F12)-УпрВесКоэф!$K$10</f>
        <v>0.98343000000000003</v>
      </c>
      <c r="J9" s="3"/>
    </row>
    <row r="10" spans="1:10" ht="93.75" customHeight="1" x14ac:dyDescent="0.25">
      <c r="A10" s="393"/>
      <c r="B10" s="332" t="s">
        <v>17</v>
      </c>
      <c r="C10" s="18">
        <v>0.8</v>
      </c>
      <c r="D10" s="49">
        <v>0.69</v>
      </c>
      <c r="E10" s="75">
        <f>УпрВесКоэф!E10</f>
        <v>0.3</v>
      </c>
      <c r="F10" s="333">
        <f t="shared" si="0"/>
        <v>0.20699999999999999</v>
      </c>
      <c r="G10" s="385"/>
      <c r="H10" s="402"/>
      <c r="J10" s="3"/>
    </row>
    <row r="11" spans="1:10" ht="90" x14ac:dyDescent="0.25">
      <c r="A11" s="393"/>
      <c r="B11" s="332" t="s">
        <v>18</v>
      </c>
      <c r="C11" s="18">
        <v>0.8</v>
      </c>
      <c r="D11" s="49">
        <v>0.81299999999999994</v>
      </c>
      <c r="E11" s="75">
        <f>УпрВесКоэф!E11</f>
        <v>0.3</v>
      </c>
      <c r="F11" s="333">
        <f t="shared" si="0"/>
        <v>0.24389999999999998</v>
      </c>
      <c r="G11" s="385"/>
      <c r="H11" s="402"/>
      <c r="J11" s="3"/>
    </row>
    <row r="12" spans="1:10" ht="60.75" thickBot="1" x14ac:dyDescent="0.3">
      <c r="A12" s="394"/>
      <c r="B12" s="332" t="s">
        <v>39</v>
      </c>
      <c r="C12" s="18">
        <v>0.8</v>
      </c>
      <c r="D12" s="49">
        <v>0.81100000000000005</v>
      </c>
      <c r="E12" s="75">
        <f>УпрВесКоэф!E12</f>
        <v>0.3</v>
      </c>
      <c r="F12" s="333">
        <f t="shared" si="0"/>
        <v>0.24330000000000002</v>
      </c>
      <c r="G12" s="385"/>
      <c r="H12" s="402"/>
      <c r="J12" s="3"/>
    </row>
    <row r="13" spans="1:10" ht="90" x14ac:dyDescent="0.25">
      <c r="A13" s="392" t="s">
        <v>4</v>
      </c>
      <c r="B13" s="332" t="s">
        <v>19</v>
      </c>
      <c r="C13" s="18">
        <v>0.5</v>
      </c>
      <c r="D13" s="217">
        <v>0.66</v>
      </c>
      <c r="E13" s="75">
        <f>УпрВесКоэф!E13</f>
        <v>0.26</v>
      </c>
      <c r="F13" s="333">
        <f t="shared" si="0"/>
        <v>0.1716</v>
      </c>
      <c r="G13" s="385" t="s">
        <v>110</v>
      </c>
      <c r="H13" s="402">
        <f>(F13+F14+F15+F16+F17+F18+F19+F20+F21+F22+F23)-УпрВесКоэф!$K$17</f>
        <v>0.95060000000000011</v>
      </c>
      <c r="J13" s="3"/>
    </row>
    <row r="14" spans="1:10" ht="90" x14ac:dyDescent="0.25">
      <c r="A14" s="393"/>
      <c r="B14" s="332" t="s">
        <v>20</v>
      </c>
      <c r="C14" s="18">
        <v>0.8</v>
      </c>
      <c r="D14" s="217">
        <v>1</v>
      </c>
      <c r="E14" s="75">
        <f>УпрВесКоэф!E14</f>
        <v>0.2</v>
      </c>
      <c r="F14" s="333">
        <f t="shared" si="0"/>
        <v>0.2</v>
      </c>
      <c r="G14" s="385"/>
      <c r="H14" s="402"/>
      <c r="J14" s="3"/>
    </row>
    <row r="15" spans="1:10" ht="45" x14ac:dyDescent="0.25">
      <c r="A15" s="393"/>
      <c r="B15" s="332" t="s">
        <v>21</v>
      </c>
      <c r="C15" s="20" t="s">
        <v>15</v>
      </c>
      <c r="D15" s="216">
        <v>1</v>
      </c>
      <c r="E15" s="75">
        <f>УпрВесКоэф!E15</f>
        <v>0.05</v>
      </c>
      <c r="F15" s="333">
        <f t="shared" si="0"/>
        <v>0.05</v>
      </c>
      <c r="G15" s="385"/>
      <c r="H15" s="402"/>
      <c r="J15" s="3"/>
    </row>
    <row r="16" spans="1:10" ht="75" x14ac:dyDescent="0.25">
      <c r="A16" s="393"/>
      <c r="B16" s="332" t="s">
        <v>22</v>
      </c>
      <c r="C16" s="20" t="s">
        <v>15</v>
      </c>
      <c r="D16" s="216">
        <v>1</v>
      </c>
      <c r="E16" s="75">
        <f>УпрВесКоэф!E16</f>
        <v>0.05</v>
      </c>
      <c r="F16" s="333">
        <f t="shared" si="0"/>
        <v>0.05</v>
      </c>
      <c r="G16" s="385"/>
      <c r="H16" s="402"/>
      <c r="J16" s="3"/>
    </row>
    <row r="17" spans="1:10" ht="135" x14ac:dyDescent="0.25">
      <c r="A17" s="393"/>
      <c r="B17" s="332" t="s">
        <v>35</v>
      </c>
      <c r="C17" s="18">
        <v>0.5</v>
      </c>
      <c r="D17" s="217">
        <v>0.61</v>
      </c>
      <c r="E17" s="75">
        <f>УпрВесКоэф!E17</f>
        <v>0.2</v>
      </c>
      <c r="F17" s="333">
        <f t="shared" si="0"/>
        <v>0.122</v>
      </c>
      <c r="G17" s="385"/>
      <c r="H17" s="402"/>
      <c r="J17" s="3"/>
    </row>
    <row r="18" spans="1:10" ht="90" x14ac:dyDescent="0.25">
      <c r="A18" s="393"/>
      <c r="B18" s="332" t="s">
        <v>23</v>
      </c>
      <c r="C18" s="18">
        <v>0.7</v>
      </c>
      <c r="D18" s="217">
        <v>0.83</v>
      </c>
      <c r="E18" s="75">
        <f>УпрВесКоэф!E18</f>
        <v>0.2</v>
      </c>
      <c r="F18" s="333">
        <f t="shared" si="0"/>
        <v>0.16600000000000001</v>
      </c>
      <c r="G18" s="385"/>
      <c r="H18" s="402"/>
      <c r="J18" s="3"/>
    </row>
    <row r="19" spans="1:10" ht="60" x14ac:dyDescent="0.25">
      <c r="A19" s="393"/>
      <c r="B19" s="332" t="s">
        <v>24</v>
      </c>
      <c r="C19" s="18">
        <v>1</v>
      </c>
      <c r="D19" s="217">
        <v>0.54</v>
      </c>
      <c r="E19" s="75">
        <f>УпрВесКоэф!E19</f>
        <v>0.15</v>
      </c>
      <c r="F19" s="333">
        <f t="shared" si="0"/>
        <v>8.1000000000000003E-2</v>
      </c>
      <c r="G19" s="385"/>
      <c r="H19" s="402"/>
      <c r="J19" s="3"/>
    </row>
    <row r="20" spans="1:10" ht="60" x14ac:dyDescent="0.25">
      <c r="A20" s="393"/>
      <c r="B20" s="332" t="s">
        <v>25</v>
      </c>
      <c r="C20" s="18">
        <v>0.25</v>
      </c>
      <c r="D20" s="217">
        <v>0</v>
      </c>
      <c r="E20" s="75">
        <f>УпрВесКоэф!E20</f>
        <v>0.2</v>
      </c>
      <c r="F20" s="333">
        <f t="shared" si="0"/>
        <v>0</v>
      </c>
      <c r="G20" s="385"/>
      <c r="H20" s="402"/>
      <c r="J20" s="3"/>
    </row>
    <row r="21" spans="1:10" ht="45" x14ac:dyDescent="0.25">
      <c r="A21" s="393"/>
      <c r="B21" s="332" t="s">
        <v>26</v>
      </c>
      <c r="C21" s="18">
        <v>0.35</v>
      </c>
      <c r="D21" s="217">
        <v>0.05</v>
      </c>
      <c r="E21" s="75">
        <f>УпрВесКоэф!E21</f>
        <v>0.2</v>
      </c>
      <c r="F21" s="333">
        <f t="shared" si="0"/>
        <v>1.0000000000000002E-2</v>
      </c>
      <c r="G21" s="385"/>
      <c r="H21" s="402"/>
      <c r="J21" s="3"/>
    </row>
    <row r="22" spans="1:10" ht="60" x14ac:dyDescent="0.25">
      <c r="A22" s="393"/>
      <c r="B22" s="332" t="s">
        <v>27</v>
      </c>
      <c r="C22" s="20" t="s">
        <v>15</v>
      </c>
      <c r="D22" s="216">
        <v>1</v>
      </c>
      <c r="E22" s="75">
        <f>УпрВесКоэф!E22</f>
        <v>0.05</v>
      </c>
      <c r="F22" s="333">
        <f t="shared" si="0"/>
        <v>0.05</v>
      </c>
      <c r="G22" s="385"/>
      <c r="H22" s="402"/>
      <c r="J22" s="3"/>
    </row>
    <row r="23" spans="1:10" ht="60.75" thickBot="1" x14ac:dyDescent="0.3">
      <c r="A23" s="400"/>
      <c r="B23" s="332" t="s">
        <v>28</v>
      </c>
      <c r="C23" s="20" t="s">
        <v>15</v>
      </c>
      <c r="D23" s="216">
        <v>1</v>
      </c>
      <c r="E23" s="75">
        <f>УпрВесКоэф!E23</f>
        <v>0.05</v>
      </c>
      <c r="F23" s="333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32" t="s">
        <v>29</v>
      </c>
      <c r="C24" s="18">
        <v>0.15</v>
      </c>
      <c r="D24" s="217">
        <v>0.06</v>
      </c>
      <c r="E24" s="75">
        <f>УпрВесКоэф!E24</f>
        <v>1.83</v>
      </c>
      <c r="F24" s="333">
        <f t="shared" si="0"/>
        <v>0.10979999999999999</v>
      </c>
      <c r="G24" s="385" t="s">
        <v>110</v>
      </c>
      <c r="H24" s="402">
        <f>(F24+F25+F26+F27)-УпрВесКоэф!$K$25</f>
        <v>0.63979999999999992</v>
      </c>
      <c r="J24" s="3"/>
    </row>
    <row r="25" spans="1:10" ht="75" x14ac:dyDescent="0.25">
      <c r="A25" s="405"/>
      <c r="B25" s="332" t="s">
        <v>30</v>
      </c>
      <c r="C25" s="18">
        <v>0.15</v>
      </c>
      <c r="D25" s="217">
        <v>0.02</v>
      </c>
      <c r="E25" s="75">
        <f>УпрВесКоэф!E25</f>
        <v>1.5</v>
      </c>
      <c r="F25" s="333">
        <f t="shared" si="0"/>
        <v>0.03</v>
      </c>
      <c r="G25" s="385"/>
      <c r="H25" s="402"/>
      <c r="J25" s="3"/>
    </row>
    <row r="26" spans="1:10" ht="36" customHeight="1" x14ac:dyDescent="0.25">
      <c r="A26" s="405"/>
      <c r="B26" s="332" t="s">
        <v>40</v>
      </c>
      <c r="C26" s="20" t="s">
        <v>15</v>
      </c>
      <c r="D26" s="216">
        <v>1</v>
      </c>
      <c r="E26" s="75">
        <f>УпрВесКоэф!E26</f>
        <v>0.25</v>
      </c>
      <c r="F26" s="333">
        <f t="shared" si="0"/>
        <v>0.25</v>
      </c>
      <c r="G26" s="385"/>
      <c r="H26" s="402"/>
      <c r="J26" s="3"/>
    </row>
    <row r="27" spans="1:10" ht="45.75" thickBot="1" x14ac:dyDescent="0.3">
      <c r="A27" s="406"/>
      <c r="B27" s="332" t="s">
        <v>41</v>
      </c>
      <c r="C27" s="20" t="s">
        <v>15</v>
      </c>
      <c r="D27" s="216">
        <v>1</v>
      </c>
      <c r="E27" s="75">
        <f>УпрВесКоэф!E27</f>
        <v>0.25</v>
      </c>
      <c r="F27" s="333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32" t="s">
        <v>6</v>
      </c>
      <c r="C28" s="18">
        <v>0.7</v>
      </c>
      <c r="D28" s="49">
        <v>0.9</v>
      </c>
      <c r="E28" s="75">
        <f>УпрВесКоэф!E28</f>
        <v>1.4279999999999999</v>
      </c>
      <c r="F28" s="333">
        <f t="shared" si="0"/>
        <v>1.2851999999999999</v>
      </c>
      <c r="G28" s="330" t="s">
        <v>2</v>
      </c>
      <c r="H28" s="333">
        <f>F28-УпрВесКоэф!$K$28</f>
        <v>1.2851999999999999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5.4927199999999994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="80" zoomScaleNormal="80" workbookViewId="0">
      <selection activeCell="C17" sqref="C17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34" t="s">
        <v>42</v>
      </c>
      <c r="D3" s="334" t="s">
        <v>109</v>
      </c>
      <c r="E3" s="334" t="s">
        <v>9</v>
      </c>
      <c r="F3" s="334" t="s">
        <v>8</v>
      </c>
      <c r="G3" s="334" t="s">
        <v>10</v>
      </c>
      <c r="H3" s="334" t="s">
        <v>13</v>
      </c>
      <c r="J3" s="3"/>
    </row>
    <row r="4" spans="1:10" ht="30" x14ac:dyDescent="0.25">
      <c r="A4" s="392" t="s">
        <v>3</v>
      </c>
      <c r="B4" s="337" t="s">
        <v>36</v>
      </c>
      <c r="C4" s="6">
        <v>0.7</v>
      </c>
      <c r="D4" s="217">
        <v>0</v>
      </c>
      <c r="E4" s="75">
        <f>УпрВесКоэф!E4</f>
        <v>1.429</v>
      </c>
      <c r="F4" s="336">
        <f>D4*E4</f>
        <v>0</v>
      </c>
      <c r="G4" s="385" t="s">
        <v>118</v>
      </c>
      <c r="H4" s="336">
        <f>F4-УпрВесКоэф!$K$4</f>
        <v>0</v>
      </c>
      <c r="J4" s="3"/>
    </row>
    <row r="5" spans="1:10" ht="30" x14ac:dyDescent="0.25">
      <c r="A5" s="393"/>
      <c r="B5" s="337" t="s">
        <v>11</v>
      </c>
      <c r="C5" s="6">
        <v>0.7</v>
      </c>
      <c r="D5" s="217">
        <v>1</v>
      </c>
      <c r="E5" s="75">
        <f>УпрВесКоэф!E5</f>
        <v>1</v>
      </c>
      <c r="F5" s="336">
        <f t="shared" ref="F5:F28" si="0">D5*E5</f>
        <v>1</v>
      </c>
      <c r="G5" s="385"/>
      <c r="H5" s="402">
        <f>(F5+F6+F7)-УпрВесКоэф!$K$6</f>
        <v>1.2345999999999999</v>
      </c>
      <c r="J5" s="3"/>
    </row>
    <row r="6" spans="1:10" ht="35.25" customHeight="1" x14ac:dyDescent="0.25">
      <c r="A6" s="393"/>
      <c r="B6" s="337" t="s">
        <v>12</v>
      </c>
      <c r="C6" s="6">
        <v>0.3</v>
      </c>
      <c r="D6" s="217">
        <v>0.24</v>
      </c>
      <c r="E6" s="75">
        <f>УпрВесКоэф!E6</f>
        <v>0.8</v>
      </c>
      <c r="F6" s="336">
        <f t="shared" si="0"/>
        <v>0.192</v>
      </c>
      <c r="G6" s="385"/>
      <c r="H6" s="402"/>
      <c r="J6" s="3"/>
    </row>
    <row r="7" spans="1:10" ht="30.75" thickBot="1" x14ac:dyDescent="0.3">
      <c r="A7" s="394"/>
      <c r="B7" s="337" t="s">
        <v>16</v>
      </c>
      <c r="C7" s="6">
        <v>0.1</v>
      </c>
      <c r="D7" s="217">
        <v>7.0999999999999994E-2</v>
      </c>
      <c r="E7" s="75">
        <f>УпрВесКоэф!E7</f>
        <v>0.6</v>
      </c>
      <c r="F7" s="336">
        <f t="shared" si="0"/>
        <v>4.2599999999999992E-2</v>
      </c>
      <c r="G7" s="385"/>
      <c r="H7" s="402"/>
      <c r="J7" s="3"/>
    </row>
    <row r="8" spans="1:10" ht="124.5" customHeight="1" thickBot="1" x14ac:dyDescent="0.3">
      <c r="A8" s="249" t="s">
        <v>7</v>
      </c>
      <c r="B8" s="337" t="s">
        <v>34</v>
      </c>
      <c r="C8" s="18">
        <v>0.9</v>
      </c>
      <c r="D8" s="49">
        <v>0.61199999999999999</v>
      </c>
      <c r="E8" s="75">
        <f>УпрВесКоэф!E8</f>
        <v>1.111</v>
      </c>
      <c r="F8" s="336">
        <f t="shared" si="0"/>
        <v>0.67993199999999998</v>
      </c>
      <c r="G8" s="335" t="s">
        <v>110</v>
      </c>
      <c r="H8" s="336">
        <f>F8-УпрВесКоэф!$K$8</f>
        <v>0.67993199999999998</v>
      </c>
      <c r="J8" s="3"/>
    </row>
    <row r="9" spans="1:10" ht="75" x14ac:dyDescent="0.25">
      <c r="A9" s="399" t="s">
        <v>37</v>
      </c>
      <c r="B9" s="337" t="s">
        <v>38</v>
      </c>
      <c r="C9" s="18">
        <v>0.9</v>
      </c>
      <c r="D9" s="49">
        <v>0.58799999999999997</v>
      </c>
      <c r="E9" s="75">
        <f>УпрВесКоэф!E9</f>
        <v>0.311</v>
      </c>
      <c r="F9" s="336">
        <f t="shared" si="0"/>
        <v>0.182868</v>
      </c>
      <c r="G9" s="385" t="s">
        <v>110</v>
      </c>
      <c r="H9" s="402">
        <f>(F9+F10+F11+F12)-УпрВесКоэф!$K$10</f>
        <v>0.7828679999999999</v>
      </c>
      <c r="J9" s="3"/>
    </row>
    <row r="10" spans="1:10" ht="93.75" customHeight="1" x14ac:dyDescent="0.25">
      <c r="A10" s="393"/>
      <c r="B10" s="337" t="s">
        <v>17</v>
      </c>
      <c r="C10" s="18">
        <v>0.8</v>
      </c>
      <c r="D10" s="49">
        <v>0.86199999999999999</v>
      </c>
      <c r="E10" s="75">
        <f>УпрВесКоэф!E10</f>
        <v>0.3</v>
      </c>
      <c r="F10" s="336">
        <f t="shared" si="0"/>
        <v>0.2586</v>
      </c>
      <c r="G10" s="385"/>
      <c r="H10" s="402"/>
      <c r="J10" s="3"/>
    </row>
    <row r="11" spans="1:10" ht="90" x14ac:dyDescent="0.25">
      <c r="A11" s="393"/>
      <c r="B11" s="337" t="s">
        <v>18</v>
      </c>
      <c r="C11" s="18">
        <v>0.8</v>
      </c>
      <c r="D11" s="49">
        <v>0.49099999999999999</v>
      </c>
      <c r="E11" s="75">
        <f>УпрВесКоэф!E11</f>
        <v>0.3</v>
      </c>
      <c r="F11" s="336">
        <f t="shared" si="0"/>
        <v>0.14729999999999999</v>
      </c>
      <c r="G11" s="385"/>
      <c r="H11" s="402"/>
      <c r="J11" s="3"/>
    </row>
    <row r="12" spans="1:10" ht="60.75" thickBot="1" x14ac:dyDescent="0.3">
      <c r="A12" s="394"/>
      <c r="B12" s="337" t="s">
        <v>39</v>
      </c>
      <c r="C12" s="18">
        <v>0.8</v>
      </c>
      <c r="D12" s="49">
        <v>0.64700000000000002</v>
      </c>
      <c r="E12" s="75">
        <f>УпрВесКоэф!E12</f>
        <v>0.3</v>
      </c>
      <c r="F12" s="336">
        <f t="shared" si="0"/>
        <v>0.19409999999999999</v>
      </c>
      <c r="G12" s="385"/>
      <c r="H12" s="402"/>
      <c r="J12" s="3"/>
    </row>
    <row r="13" spans="1:10" ht="90" x14ac:dyDescent="0.25">
      <c r="A13" s="392" t="s">
        <v>4</v>
      </c>
      <c r="B13" s="337" t="s">
        <v>19</v>
      </c>
      <c r="C13" s="18">
        <v>0.5</v>
      </c>
      <c r="D13" s="217">
        <v>1</v>
      </c>
      <c r="E13" s="75">
        <f>УпрВесКоэф!E13</f>
        <v>0.26</v>
      </c>
      <c r="F13" s="336">
        <f t="shared" si="0"/>
        <v>0.26</v>
      </c>
      <c r="G13" s="385" t="s">
        <v>2</v>
      </c>
      <c r="H13" s="402">
        <f>(F13+F14+F15+F16+F17+F18+F19+F20+F21+F22+F23)-УпрВесКоэф!$K$17</f>
        <v>1.1248000000000002</v>
      </c>
      <c r="J13" s="3"/>
    </row>
    <row r="14" spans="1:10" ht="90" x14ac:dyDescent="0.25">
      <c r="A14" s="393"/>
      <c r="B14" s="337" t="s">
        <v>20</v>
      </c>
      <c r="C14" s="18">
        <v>0.8</v>
      </c>
      <c r="D14" s="217">
        <v>1</v>
      </c>
      <c r="E14" s="75">
        <f>УпрВесКоэф!E14</f>
        <v>0.2</v>
      </c>
      <c r="F14" s="336">
        <f t="shared" si="0"/>
        <v>0.2</v>
      </c>
      <c r="G14" s="385"/>
      <c r="H14" s="402"/>
      <c r="J14" s="3"/>
    </row>
    <row r="15" spans="1:10" ht="45" x14ac:dyDescent="0.25">
      <c r="A15" s="393"/>
      <c r="B15" s="337" t="s">
        <v>21</v>
      </c>
      <c r="C15" s="20" t="s">
        <v>15</v>
      </c>
      <c r="D15" s="216">
        <v>1</v>
      </c>
      <c r="E15" s="75">
        <f>УпрВесКоэф!E15</f>
        <v>0.05</v>
      </c>
      <c r="F15" s="336">
        <f t="shared" si="0"/>
        <v>0.05</v>
      </c>
      <c r="G15" s="385"/>
      <c r="H15" s="402"/>
      <c r="J15" s="3"/>
    </row>
    <row r="16" spans="1:10" ht="75" x14ac:dyDescent="0.25">
      <c r="A16" s="393"/>
      <c r="B16" s="337" t="s">
        <v>22</v>
      </c>
      <c r="C16" s="20" t="s">
        <v>15</v>
      </c>
      <c r="D16" s="216">
        <v>1</v>
      </c>
      <c r="E16" s="75">
        <f>УпрВесКоэф!E16</f>
        <v>0.05</v>
      </c>
      <c r="F16" s="336">
        <f t="shared" si="0"/>
        <v>0.05</v>
      </c>
      <c r="G16" s="385"/>
      <c r="H16" s="402"/>
      <c r="J16" s="3"/>
    </row>
    <row r="17" spans="1:10" ht="135" x14ac:dyDescent="0.25">
      <c r="A17" s="393"/>
      <c r="B17" s="337" t="s">
        <v>35</v>
      </c>
      <c r="C17" s="18">
        <v>0.5</v>
      </c>
      <c r="D17" s="217">
        <v>0.92</v>
      </c>
      <c r="E17" s="75">
        <f>УпрВесКоэф!E17</f>
        <v>0.2</v>
      </c>
      <c r="F17" s="336">
        <f t="shared" si="0"/>
        <v>0.18400000000000002</v>
      </c>
      <c r="G17" s="385"/>
      <c r="H17" s="402"/>
      <c r="J17" s="3"/>
    </row>
    <row r="18" spans="1:10" ht="90" x14ac:dyDescent="0.25">
      <c r="A18" s="393"/>
      <c r="B18" s="337" t="s">
        <v>23</v>
      </c>
      <c r="C18" s="18">
        <v>0.7</v>
      </c>
      <c r="D18" s="217">
        <v>1</v>
      </c>
      <c r="E18" s="75">
        <f>УпрВесКоэф!E18</f>
        <v>0.2</v>
      </c>
      <c r="F18" s="336">
        <f t="shared" si="0"/>
        <v>0.2</v>
      </c>
      <c r="G18" s="385"/>
      <c r="H18" s="402"/>
      <c r="J18" s="3"/>
    </row>
    <row r="19" spans="1:10" ht="60" x14ac:dyDescent="0.25">
      <c r="A19" s="393"/>
      <c r="B19" s="337" t="s">
        <v>24</v>
      </c>
      <c r="C19" s="18">
        <v>1</v>
      </c>
      <c r="D19" s="217">
        <v>0</v>
      </c>
      <c r="E19" s="75">
        <f>УпрВесКоэф!E19</f>
        <v>0.15</v>
      </c>
      <c r="F19" s="336">
        <f t="shared" si="0"/>
        <v>0</v>
      </c>
      <c r="G19" s="385"/>
      <c r="H19" s="402"/>
      <c r="J19" s="3"/>
    </row>
    <row r="20" spans="1:10" ht="60" x14ac:dyDescent="0.25">
      <c r="A20" s="393"/>
      <c r="B20" s="337" t="s">
        <v>25</v>
      </c>
      <c r="C20" s="18">
        <v>0.25</v>
      </c>
      <c r="D20" s="217">
        <v>0.33400000000000002</v>
      </c>
      <c r="E20" s="75">
        <f>УпрВесКоэф!E20</f>
        <v>0.2</v>
      </c>
      <c r="F20" s="336">
        <f t="shared" si="0"/>
        <v>6.6800000000000012E-2</v>
      </c>
      <c r="G20" s="385"/>
      <c r="H20" s="402"/>
      <c r="J20" s="3"/>
    </row>
    <row r="21" spans="1:10" ht="45" x14ac:dyDescent="0.25">
      <c r="A21" s="393"/>
      <c r="B21" s="337" t="s">
        <v>26</v>
      </c>
      <c r="C21" s="18">
        <v>0.35</v>
      </c>
      <c r="D21" s="217">
        <v>7.0000000000000007E-2</v>
      </c>
      <c r="E21" s="75">
        <f>УпрВесКоэф!E21</f>
        <v>0.2</v>
      </c>
      <c r="F21" s="336">
        <f t="shared" si="0"/>
        <v>1.4000000000000002E-2</v>
      </c>
      <c r="G21" s="385"/>
      <c r="H21" s="402"/>
      <c r="J21" s="3"/>
    </row>
    <row r="22" spans="1:10" ht="60" x14ac:dyDescent="0.25">
      <c r="A22" s="393"/>
      <c r="B22" s="337" t="s">
        <v>27</v>
      </c>
      <c r="C22" s="20" t="s">
        <v>15</v>
      </c>
      <c r="D22" s="216">
        <v>1</v>
      </c>
      <c r="E22" s="75">
        <f>УпрВесКоэф!E22</f>
        <v>0.05</v>
      </c>
      <c r="F22" s="336">
        <f t="shared" si="0"/>
        <v>0.05</v>
      </c>
      <c r="G22" s="385"/>
      <c r="H22" s="402"/>
      <c r="J22" s="3"/>
    </row>
    <row r="23" spans="1:10" ht="60.75" thickBot="1" x14ac:dyDescent="0.3">
      <c r="A23" s="400"/>
      <c r="B23" s="337" t="s">
        <v>28</v>
      </c>
      <c r="C23" s="20" t="s">
        <v>15</v>
      </c>
      <c r="D23" s="216">
        <v>1</v>
      </c>
      <c r="E23" s="75">
        <f>УпрВесКоэф!E23</f>
        <v>0.05</v>
      </c>
      <c r="F23" s="336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37" t="s">
        <v>29</v>
      </c>
      <c r="C24" s="18">
        <v>0.15</v>
      </c>
      <c r="D24" s="217">
        <v>4.8000000000000001E-2</v>
      </c>
      <c r="E24" s="75">
        <f>УпрВесКоэф!E24</f>
        <v>1.83</v>
      </c>
      <c r="F24" s="336">
        <f t="shared" si="0"/>
        <v>8.7840000000000001E-2</v>
      </c>
      <c r="G24" s="385" t="s">
        <v>2</v>
      </c>
      <c r="H24" s="402">
        <f>(F24+F25+F26+F27)-УпрВесКоэф!$K$25</f>
        <v>1.05284</v>
      </c>
      <c r="J24" s="3"/>
    </row>
    <row r="25" spans="1:10" ht="75" x14ac:dyDescent="0.25">
      <c r="A25" s="405"/>
      <c r="B25" s="337" t="s">
        <v>30</v>
      </c>
      <c r="C25" s="18">
        <v>0.15</v>
      </c>
      <c r="D25" s="217">
        <v>0.31</v>
      </c>
      <c r="E25" s="75">
        <f>УпрВесКоэф!E25</f>
        <v>1.5</v>
      </c>
      <c r="F25" s="336">
        <f t="shared" si="0"/>
        <v>0.46499999999999997</v>
      </c>
      <c r="G25" s="385"/>
      <c r="H25" s="402"/>
      <c r="J25" s="3"/>
    </row>
    <row r="26" spans="1:10" ht="36" customHeight="1" x14ac:dyDescent="0.25">
      <c r="A26" s="405"/>
      <c r="B26" s="337" t="s">
        <v>40</v>
      </c>
      <c r="C26" s="20" t="s">
        <v>15</v>
      </c>
      <c r="D26" s="216">
        <v>1</v>
      </c>
      <c r="E26" s="75">
        <f>УпрВесКоэф!E26</f>
        <v>0.25</v>
      </c>
      <c r="F26" s="336">
        <f t="shared" si="0"/>
        <v>0.25</v>
      </c>
      <c r="G26" s="385"/>
      <c r="H26" s="402"/>
      <c r="J26" s="3"/>
    </row>
    <row r="27" spans="1:10" ht="45.75" thickBot="1" x14ac:dyDescent="0.3">
      <c r="A27" s="406"/>
      <c r="B27" s="337" t="s">
        <v>41</v>
      </c>
      <c r="C27" s="20" t="s">
        <v>15</v>
      </c>
      <c r="D27" s="216">
        <v>1</v>
      </c>
      <c r="E27" s="75">
        <f>УпрВесКоэф!E27</f>
        <v>0.25</v>
      </c>
      <c r="F27" s="336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37" t="s">
        <v>6</v>
      </c>
      <c r="C28" s="18">
        <v>0.7</v>
      </c>
      <c r="D28" s="49">
        <v>0.8</v>
      </c>
      <c r="E28" s="75">
        <f>УпрВесКоэф!E28</f>
        <v>1.4279999999999999</v>
      </c>
      <c r="F28" s="336">
        <f t="shared" si="0"/>
        <v>1.1424000000000001</v>
      </c>
      <c r="G28" s="335" t="s">
        <v>2</v>
      </c>
      <c r="H28" s="336">
        <f>F28-УпрВесКоэф!$K$28</f>
        <v>1.1424000000000001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6.0174400000000006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80" zoomScaleNormal="80" workbookViewId="0">
      <selection activeCell="D28" sqref="D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39" t="s">
        <v>42</v>
      </c>
      <c r="D3" s="339" t="s">
        <v>109</v>
      </c>
      <c r="E3" s="339" t="s">
        <v>9</v>
      </c>
      <c r="F3" s="339" t="s">
        <v>8</v>
      </c>
      <c r="G3" s="339" t="s">
        <v>10</v>
      </c>
      <c r="H3" s="339" t="s">
        <v>13</v>
      </c>
      <c r="J3" s="3"/>
    </row>
    <row r="4" spans="1:10" ht="30" x14ac:dyDescent="0.25">
      <c r="A4" s="392" t="s">
        <v>3</v>
      </c>
      <c r="B4" s="340" t="s">
        <v>36</v>
      </c>
      <c r="C4" s="6">
        <v>0.7</v>
      </c>
      <c r="D4" s="217">
        <v>0</v>
      </c>
      <c r="E4" s="75">
        <f>УпрВесКоэф!E4</f>
        <v>1.429</v>
      </c>
      <c r="F4" s="341">
        <f>D4*E4</f>
        <v>0</v>
      </c>
      <c r="G4" s="385" t="s">
        <v>111</v>
      </c>
      <c r="H4" s="341">
        <f>F4-УпрВесКоэф!$K$4</f>
        <v>0</v>
      </c>
      <c r="J4" s="3"/>
    </row>
    <row r="5" spans="1:10" ht="30" x14ac:dyDescent="0.25">
      <c r="A5" s="393"/>
      <c r="B5" s="340" t="s">
        <v>11</v>
      </c>
      <c r="C5" s="6">
        <v>0.7</v>
      </c>
      <c r="D5" s="217">
        <v>0</v>
      </c>
      <c r="E5" s="75">
        <f>УпрВесКоэф!E5</f>
        <v>1</v>
      </c>
      <c r="F5" s="341">
        <f t="shared" ref="F5:F28" si="0">D5*E5</f>
        <v>0</v>
      </c>
      <c r="G5" s="385"/>
      <c r="H5" s="402">
        <f>(F5+F6+F7)-УпрВесКоэф!$K$6</f>
        <v>0</v>
      </c>
      <c r="J5" s="3"/>
    </row>
    <row r="6" spans="1:10" ht="35.25" customHeight="1" x14ac:dyDescent="0.25">
      <c r="A6" s="393"/>
      <c r="B6" s="340" t="s">
        <v>12</v>
      </c>
      <c r="C6" s="6">
        <v>0.3</v>
      </c>
      <c r="D6" s="217">
        <v>0</v>
      </c>
      <c r="E6" s="75">
        <f>УпрВесКоэф!E6</f>
        <v>0.8</v>
      </c>
      <c r="F6" s="341">
        <f t="shared" si="0"/>
        <v>0</v>
      </c>
      <c r="G6" s="385"/>
      <c r="H6" s="402"/>
      <c r="J6" s="3"/>
    </row>
    <row r="7" spans="1:10" ht="30.75" thickBot="1" x14ac:dyDescent="0.3">
      <c r="A7" s="394"/>
      <c r="B7" s="340" t="s">
        <v>16</v>
      </c>
      <c r="C7" s="6">
        <v>0.1</v>
      </c>
      <c r="D7" s="217">
        <v>0</v>
      </c>
      <c r="E7" s="75">
        <f>УпрВесКоэф!E7</f>
        <v>0.6</v>
      </c>
      <c r="F7" s="341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40" t="s">
        <v>34</v>
      </c>
      <c r="C8" s="18">
        <v>0.9</v>
      </c>
      <c r="D8" s="49">
        <v>0.39500000000000002</v>
      </c>
      <c r="E8" s="75">
        <f>УпрВесКоэф!E8</f>
        <v>1.111</v>
      </c>
      <c r="F8" s="341">
        <f t="shared" si="0"/>
        <v>0.43884500000000004</v>
      </c>
      <c r="G8" s="338" t="s">
        <v>110</v>
      </c>
      <c r="H8" s="341">
        <f>F8-УпрВесКоэф!$K$8</f>
        <v>0.43884500000000004</v>
      </c>
      <c r="J8" s="3"/>
    </row>
    <row r="9" spans="1:10" ht="75" x14ac:dyDescent="0.25">
      <c r="A9" s="399" t="s">
        <v>37</v>
      </c>
      <c r="B9" s="340" t="s">
        <v>38</v>
      </c>
      <c r="C9" s="18">
        <v>0.9</v>
      </c>
      <c r="D9" s="49">
        <v>0.74399999999999999</v>
      </c>
      <c r="E9" s="75">
        <f>УпрВесКоэф!E9</f>
        <v>0.311</v>
      </c>
      <c r="F9" s="341">
        <f t="shared" si="0"/>
        <v>0.23138400000000001</v>
      </c>
      <c r="G9" s="385" t="s">
        <v>110</v>
      </c>
      <c r="H9" s="402">
        <f>(F9+F10+F11+F12)-УпрВесКоэф!$K$10</f>
        <v>0.54728399999999999</v>
      </c>
      <c r="J9" s="3"/>
    </row>
    <row r="10" spans="1:10" ht="93.75" customHeight="1" x14ac:dyDescent="0.25">
      <c r="A10" s="393"/>
      <c r="B10" s="340" t="s">
        <v>17</v>
      </c>
      <c r="C10" s="18">
        <v>0.8</v>
      </c>
      <c r="D10" s="49">
        <v>0.24399999999999999</v>
      </c>
      <c r="E10" s="75">
        <f>УпрВесКоэф!E10</f>
        <v>0.3</v>
      </c>
      <c r="F10" s="341">
        <f t="shared" si="0"/>
        <v>7.3200000000000001E-2</v>
      </c>
      <c r="G10" s="385"/>
      <c r="H10" s="402"/>
      <c r="J10" s="3"/>
    </row>
    <row r="11" spans="1:10" ht="90" x14ac:dyDescent="0.25">
      <c r="A11" s="393"/>
      <c r="B11" s="340" t="s">
        <v>18</v>
      </c>
      <c r="C11" s="18">
        <v>0.8</v>
      </c>
      <c r="D11" s="49">
        <v>0.36</v>
      </c>
      <c r="E11" s="75">
        <f>УпрВесКоэф!E11</f>
        <v>0.3</v>
      </c>
      <c r="F11" s="341">
        <f t="shared" si="0"/>
        <v>0.108</v>
      </c>
      <c r="G11" s="385"/>
      <c r="H11" s="402"/>
      <c r="J11" s="3"/>
    </row>
    <row r="12" spans="1:10" ht="60.75" thickBot="1" x14ac:dyDescent="0.3">
      <c r="A12" s="394"/>
      <c r="B12" s="340" t="s">
        <v>39</v>
      </c>
      <c r="C12" s="18">
        <v>0.8</v>
      </c>
      <c r="D12" s="49">
        <v>0.44900000000000001</v>
      </c>
      <c r="E12" s="75">
        <f>УпрВесКоэф!E12</f>
        <v>0.3</v>
      </c>
      <c r="F12" s="341">
        <f t="shared" si="0"/>
        <v>0.13469999999999999</v>
      </c>
      <c r="G12" s="385"/>
      <c r="H12" s="402"/>
      <c r="J12" s="3"/>
    </row>
    <row r="13" spans="1:10" ht="90" x14ac:dyDescent="0.25">
      <c r="A13" s="392" t="s">
        <v>4</v>
      </c>
      <c r="B13" s="340" t="s">
        <v>19</v>
      </c>
      <c r="C13" s="18">
        <v>0.5</v>
      </c>
      <c r="D13" s="217">
        <v>0.6</v>
      </c>
      <c r="E13" s="75">
        <f>УпрВесКоэф!E13</f>
        <v>0.26</v>
      </c>
      <c r="F13" s="341">
        <f t="shared" si="0"/>
        <v>0.156</v>
      </c>
      <c r="G13" s="385" t="s">
        <v>110</v>
      </c>
      <c r="H13" s="402">
        <f>(F13+F14+F15+F16+F17+F18+F19+F20+F21+F22+F23)-УпрВесКоэф!$K$17</f>
        <v>0.9760000000000002</v>
      </c>
      <c r="J13" s="3"/>
    </row>
    <row r="14" spans="1:10" ht="90" x14ac:dyDescent="0.25">
      <c r="A14" s="393"/>
      <c r="B14" s="340" t="s">
        <v>20</v>
      </c>
      <c r="C14" s="18">
        <v>0.8</v>
      </c>
      <c r="D14" s="217">
        <v>1</v>
      </c>
      <c r="E14" s="75">
        <f>УпрВесКоэф!E14</f>
        <v>0.2</v>
      </c>
      <c r="F14" s="341">
        <f t="shared" si="0"/>
        <v>0.2</v>
      </c>
      <c r="G14" s="385"/>
      <c r="H14" s="402"/>
      <c r="J14" s="3"/>
    </row>
    <row r="15" spans="1:10" ht="45" x14ac:dyDescent="0.25">
      <c r="A15" s="393"/>
      <c r="B15" s="340" t="s">
        <v>21</v>
      </c>
      <c r="C15" s="20" t="s">
        <v>15</v>
      </c>
      <c r="D15" s="216">
        <v>1</v>
      </c>
      <c r="E15" s="75">
        <f>УпрВесКоэф!E15</f>
        <v>0.05</v>
      </c>
      <c r="F15" s="341">
        <f t="shared" si="0"/>
        <v>0.05</v>
      </c>
      <c r="G15" s="385"/>
      <c r="H15" s="402"/>
      <c r="J15" s="3"/>
    </row>
    <row r="16" spans="1:10" ht="75" x14ac:dyDescent="0.25">
      <c r="A16" s="393"/>
      <c r="B16" s="340" t="s">
        <v>22</v>
      </c>
      <c r="C16" s="20" t="s">
        <v>15</v>
      </c>
      <c r="D16" s="216">
        <v>1</v>
      </c>
      <c r="E16" s="75">
        <f>УпрВесКоэф!E16</f>
        <v>0.05</v>
      </c>
      <c r="F16" s="341">
        <f t="shared" si="0"/>
        <v>0.05</v>
      </c>
      <c r="G16" s="385"/>
      <c r="H16" s="402"/>
      <c r="J16" s="3"/>
    </row>
    <row r="17" spans="1:10" ht="135" x14ac:dyDescent="0.25">
      <c r="A17" s="393"/>
      <c r="B17" s="340" t="s">
        <v>35</v>
      </c>
      <c r="C17" s="18">
        <v>0.5</v>
      </c>
      <c r="D17" s="217">
        <v>0.4</v>
      </c>
      <c r="E17" s="75">
        <f>УпрВесКоэф!E17</f>
        <v>0.2</v>
      </c>
      <c r="F17" s="341">
        <f t="shared" si="0"/>
        <v>8.0000000000000016E-2</v>
      </c>
      <c r="G17" s="385"/>
      <c r="H17" s="402"/>
      <c r="J17" s="3"/>
    </row>
    <row r="18" spans="1:10" ht="90" x14ac:dyDescent="0.25">
      <c r="A18" s="393"/>
      <c r="B18" s="340" t="s">
        <v>23</v>
      </c>
      <c r="C18" s="18">
        <v>0.7</v>
      </c>
      <c r="D18" s="217">
        <v>0.64</v>
      </c>
      <c r="E18" s="75">
        <f>УпрВесКоэф!E18</f>
        <v>0.2</v>
      </c>
      <c r="F18" s="341">
        <f t="shared" si="0"/>
        <v>0.128</v>
      </c>
      <c r="G18" s="385"/>
      <c r="H18" s="402"/>
      <c r="J18" s="3"/>
    </row>
    <row r="19" spans="1:10" ht="60" x14ac:dyDescent="0.25">
      <c r="A19" s="393"/>
      <c r="B19" s="340" t="s">
        <v>24</v>
      </c>
      <c r="C19" s="18">
        <v>1</v>
      </c>
      <c r="D19" s="217">
        <v>0.72</v>
      </c>
      <c r="E19" s="75">
        <f>УпрВесКоэф!E19</f>
        <v>0.15</v>
      </c>
      <c r="F19" s="341">
        <f t="shared" si="0"/>
        <v>0.108</v>
      </c>
      <c r="G19" s="385"/>
      <c r="H19" s="402"/>
      <c r="J19" s="3"/>
    </row>
    <row r="20" spans="1:10" ht="60" x14ac:dyDescent="0.25">
      <c r="A20" s="393"/>
      <c r="B20" s="340" t="s">
        <v>25</v>
      </c>
      <c r="C20" s="18">
        <v>0.25</v>
      </c>
      <c r="D20" s="217">
        <v>0.26</v>
      </c>
      <c r="E20" s="75">
        <f>УпрВесКоэф!E20</f>
        <v>0.2</v>
      </c>
      <c r="F20" s="341">
        <f t="shared" si="0"/>
        <v>5.2000000000000005E-2</v>
      </c>
      <c r="G20" s="385"/>
      <c r="H20" s="402"/>
      <c r="J20" s="3"/>
    </row>
    <row r="21" spans="1:10" ht="45" x14ac:dyDescent="0.25">
      <c r="A21" s="393"/>
      <c r="B21" s="340" t="s">
        <v>26</v>
      </c>
      <c r="C21" s="18">
        <v>0.35</v>
      </c>
      <c r="D21" s="217">
        <v>0.26</v>
      </c>
      <c r="E21" s="75">
        <f>УпрВесКоэф!E21</f>
        <v>0.2</v>
      </c>
      <c r="F21" s="341">
        <f t="shared" si="0"/>
        <v>5.2000000000000005E-2</v>
      </c>
      <c r="G21" s="385"/>
      <c r="H21" s="402"/>
      <c r="J21" s="3"/>
    </row>
    <row r="22" spans="1:10" ht="60" x14ac:dyDescent="0.25">
      <c r="A22" s="393"/>
      <c r="B22" s="340" t="s">
        <v>27</v>
      </c>
      <c r="C22" s="20" t="s">
        <v>15</v>
      </c>
      <c r="D22" s="216">
        <v>1</v>
      </c>
      <c r="E22" s="75">
        <f>УпрВесКоэф!E22</f>
        <v>0.05</v>
      </c>
      <c r="F22" s="341">
        <f t="shared" si="0"/>
        <v>0.05</v>
      </c>
      <c r="G22" s="385"/>
      <c r="H22" s="402"/>
      <c r="J22" s="3"/>
    </row>
    <row r="23" spans="1:10" ht="60.75" thickBot="1" x14ac:dyDescent="0.3">
      <c r="A23" s="400"/>
      <c r="B23" s="340" t="s">
        <v>28</v>
      </c>
      <c r="C23" s="20" t="s">
        <v>15</v>
      </c>
      <c r="D23" s="216">
        <v>1</v>
      </c>
      <c r="E23" s="75">
        <f>УпрВесКоэф!E23</f>
        <v>0.05</v>
      </c>
      <c r="F23" s="341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40" t="s">
        <v>29</v>
      </c>
      <c r="C24" s="18">
        <v>0.15</v>
      </c>
      <c r="D24" s="217">
        <v>0</v>
      </c>
      <c r="E24" s="75">
        <f>УпрВесКоэф!E24</f>
        <v>1.83</v>
      </c>
      <c r="F24" s="341">
        <f t="shared" si="0"/>
        <v>0</v>
      </c>
      <c r="G24" s="385" t="s">
        <v>110</v>
      </c>
      <c r="H24" s="402">
        <f>(F24+F25+F26+F27)-УпрВесКоэф!$K$25</f>
        <v>0</v>
      </c>
      <c r="J24" s="3"/>
    </row>
    <row r="25" spans="1:10" ht="75" x14ac:dyDescent="0.25">
      <c r="A25" s="405"/>
      <c r="B25" s="340" t="s">
        <v>30</v>
      </c>
      <c r="C25" s="18">
        <v>0.15</v>
      </c>
      <c r="D25" s="217">
        <v>0</v>
      </c>
      <c r="E25" s="75">
        <f>УпрВесКоэф!E25</f>
        <v>1.5</v>
      </c>
      <c r="F25" s="341">
        <f t="shared" si="0"/>
        <v>0</v>
      </c>
      <c r="G25" s="385"/>
      <c r="H25" s="402"/>
      <c r="J25" s="3"/>
    </row>
    <row r="26" spans="1:10" ht="36" customHeight="1" x14ac:dyDescent="0.25">
      <c r="A26" s="405"/>
      <c r="B26" s="340" t="s">
        <v>40</v>
      </c>
      <c r="C26" s="20" t="s">
        <v>15</v>
      </c>
      <c r="D26" s="216">
        <v>0</v>
      </c>
      <c r="E26" s="75">
        <f>УпрВесКоэф!E26</f>
        <v>0.25</v>
      </c>
      <c r="F26" s="341">
        <f t="shared" si="0"/>
        <v>0</v>
      </c>
      <c r="G26" s="385"/>
      <c r="H26" s="402"/>
      <c r="J26" s="3"/>
    </row>
    <row r="27" spans="1:10" ht="45.75" thickBot="1" x14ac:dyDescent="0.3">
      <c r="A27" s="406"/>
      <c r="B27" s="340" t="s">
        <v>41</v>
      </c>
      <c r="C27" s="20" t="s">
        <v>15</v>
      </c>
      <c r="D27" s="216">
        <v>0</v>
      </c>
      <c r="E27" s="75">
        <f>УпрВесКоэф!E27</f>
        <v>0.25</v>
      </c>
      <c r="F27" s="341">
        <f t="shared" si="0"/>
        <v>0</v>
      </c>
      <c r="G27" s="385"/>
      <c r="H27" s="402"/>
      <c r="J27" s="3"/>
    </row>
    <row r="28" spans="1:10" ht="180.75" thickBot="1" x14ac:dyDescent="0.3">
      <c r="A28" s="228" t="s">
        <v>14</v>
      </c>
      <c r="B28" s="340" t="s">
        <v>6</v>
      </c>
      <c r="C28" s="18">
        <v>0.7</v>
      </c>
      <c r="D28" s="49">
        <v>0.8</v>
      </c>
      <c r="E28" s="75">
        <f>УпрВесКоэф!E28</f>
        <v>1.4279999999999999</v>
      </c>
      <c r="F28" s="341">
        <f t="shared" si="0"/>
        <v>1.1424000000000001</v>
      </c>
      <c r="G28" s="338" t="s">
        <v>2</v>
      </c>
      <c r="H28" s="341">
        <f>F28-УпрВесКоэф!$K$28</f>
        <v>1.1424000000000001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3.1045290000000003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1" zoomScale="80" zoomScaleNormal="8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43" t="s">
        <v>42</v>
      </c>
      <c r="D3" s="343" t="s">
        <v>109</v>
      </c>
      <c r="E3" s="343" t="s">
        <v>9</v>
      </c>
      <c r="F3" s="343" t="s">
        <v>8</v>
      </c>
      <c r="G3" s="343" t="s">
        <v>10</v>
      </c>
      <c r="H3" s="343" t="s">
        <v>13</v>
      </c>
      <c r="J3" s="3"/>
    </row>
    <row r="4" spans="1:10" ht="30" x14ac:dyDescent="0.25">
      <c r="A4" s="392" t="s">
        <v>3</v>
      </c>
      <c r="B4" s="344" t="s">
        <v>36</v>
      </c>
      <c r="C4" s="6">
        <v>0.7</v>
      </c>
      <c r="D4" s="217">
        <v>0</v>
      </c>
      <c r="E4" s="75">
        <f>УпрВесКоэф!E4</f>
        <v>1.429</v>
      </c>
      <c r="F4" s="345">
        <f>D4*E4</f>
        <v>0</v>
      </c>
      <c r="G4" s="385" t="s">
        <v>111</v>
      </c>
      <c r="H4" s="345">
        <f>F4-УпрВесКоэф!$K$4</f>
        <v>0</v>
      </c>
      <c r="J4" s="3"/>
    </row>
    <row r="5" spans="1:10" ht="30" x14ac:dyDescent="0.25">
      <c r="A5" s="393"/>
      <c r="B5" s="344" t="s">
        <v>11</v>
      </c>
      <c r="C5" s="6">
        <v>0.7</v>
      </c>
      <c r="D5" s="217">
        <v>0.82</v>
      </c>
      <c r="E5" s="75">
        <f>УпрВесКоэф!E5</f>
        <v>1</v>
      </c>
      <c r="F5" s="345">
        <f t="shared" ref="F5:F28" si="0">D5*E5</f>
        <v>0.82</v>
      </c>
      <c r="G5" s="385"/>
      <c r="H5" s="402">
        <f>(F5+F6+F7)-УпрВесКоэф!$K$6</f>
        <v>0.94</v>
      </c>
      <c r="J5" s="3"/>
    </row>
    <row r="6" spans="1:10" ht="35.25" customHeight="1" x14ac:dyDescent="0.25">
      <c r="A6" s="393"/>
      <c r="B6" s="344" t="s">
        <v>12</v>
      </c>
      <c r="C6" s="6">
        <v>0.3</v>
      </c>
      <c r="D6" s="217">
        <v>0.15</v>
      </c>
      <c r="E6" s="75">
        <f>УпрВесКоэф!E6</f>
        <v>0.8</v>
      </c>
      <c r="F6" s="345">
        <f t="shared" si="0"/>
        <v>0.12</v>
      </c>
      <c r="G6" s="385"/>
      <c r="H6" s="402"/>
      <c r="J6" s="3"/>
    </row>
    <row r="7" spans="1:10" ht="30.75" thickBot="1" x14ac:dyDescent="0.3">
      <c r="A7" s="394"/>
      <c r="B7" s="344" t="s">
        <v>16</v>
      </c>
      <c r="C7" s="6">
        <v>0.1</v>
      </c>
      <c r="D7" s="217">
        <v>0</v>
      </c>
      <c r="E7" s="75">
        <f>УпрВесКоэф!E7</f>
        <v>0.6</v>
      </c>
      <c r="F7" s="345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44" t="s">
        <v>34</v>
      </c>
      <c r="C8" s="18">
        <v>0.9</v>
      </c>
      <c r="D8" s="49">
        <v>0.3</v>
      </c>
      <c r="E8" s="75">
        <f>УпрВесКоэф!E8</f>
        <v>1.111</v>
      </c>
      <c r="F8" s="345">
        <f t="shared" si="0"/>
        <v>0.33329999999999999</v>
      </c>
      <c r="G8" s="342" t="s">
        <v>110</v>
      </c>
      <c r="H8" s="345">
        <f>F8-УпрВесКоэф!$K$8</f>
        <v>0.33329999999999999</v>
      </c>
      <c r="J8" s="3"/>
    </row>
    <row r="9" spans="1:10" ht="75" x14ac:dyDescent="0.25">
      <c r="A9" s="399" t="s">
        <v>37</v>
      </c>
      <c r="B9" s="344" t="s">
        <v>38</v>
      </c>
      <c r="C9" s="18">
        <v>0.9</v>
      </c>
      <c r="D9" s="49">
        <v>0.3</v>
      </c>
      <c r="E9" s="75">
        <f>УпрВесКоэф!E9</f>
        <v>0.311</v>
      </c>
      <c r="F9" s="345">
        <f t="shared" si="0"/>
        <v>9.3299999999999994E-2</v>
      </c>
      <c r="G9" s="385" t="s">
        <v>110</v>
      </c>
      <c r="H9" s="402">
        <f>(F9+F10+F11+F12)-УпрВесКоэф!$K$10</f>
        <v>0.36329999999999996</v>
      </c>
      <c r="J9" s="3"/>
    </row>
    <row r="10" spans="1:10" ht="93.75" customHeight="1" x14ac:dyDescent="0.25">
      <c r="A10" s="393"/>
      <c r="B10" s="344" t="s">
        <v>17</v>
      </c>
      <c r="C10" s="18">
        <v>0.8</v>
      </c>
      <c r="D10" s="49">
        <v>0.3</v>
      </c>
      <c r="E10" s="75">
        <f>УпрВесКоэф!E10</f>
        <v>0.3</v>
      </c>
      <c r="F10" s="345">
        <f t="shared" si="0"/>
        <v>0.09</v>
      </c>
      <c r="G10" s="385"/>
      <c r="H10" s="402"/>
      <c r="J10" s="3"/>
    </row>
    <row r="11" spans="1:10" ht="90" x14ac:dyDescent="0.25">
      <c r="A11" s="393"/>
      <c r="B11" s="344" t="s">
        <v>18</v>
      </c>
      <c r="C11" s="18">
        <v>0.8</v>
      </c>
      <c r="D11" s="49">
        <v>0.3</v>
      </c>
      <c r="E11" s="75">
        <f>УпрВесКоэф!E11</f>
        <v>0.3</v>
      </c>
      <c r="F11" s="345">
        <f t="shared" si="0"/>
        <v>0.09</v>
      </c>
      <c r="G11" s="385"/>
      <c r="H11" s="402"/>
      <c r="J11" s="3"/>
    </row>
    <row r="12" spans="1:10" ht="60.75" thickBot="1" x14ac:dyDescent="0.3">
      <c r="A12" s="394"/>
      <c r="B12" s="344" t="s">
        <v>39</v>
      </c>
      <c r="C12" s="18">
        <v>0.8</v>
      </c>
      <c r="D12" s="49">
        <v>0.3</v>
      </c>
      <c r="E12" s="75">
        <f>УпрВесКоэф!E12</f>
        <v>0.3</v>
      </c>
      <c r="F12" s="345">
        <f t="shared" si="0"/>
        <v>0.09</v>
      </c>
      <c r="G12" s="385"/>
      <c r="H12" s="402"/>
      <c r="J12" s="3"/>
    </row>
    <row r="13" spans="1:10" ht="90" x14ac:dyDescent="0.25">
      <c r="A13" s="392" t="s">
        <v>4</v>
      </c>
      <c r="B13" s="344" t="s">
        <v>19</v>
      </c>
      <c r="C13" s="18">
        <v>0.5</v>
      </c>
      <c r="D13" s="217">
        <v>0.8</v>
      </c>
      <c r="E13" s="75">
        <f>УпрВесКоэф!E13</f>
        <v>0.26</v>
      </c>
      <c r="F13" s="345">
        <f t="shared" si="0"/>
        <v>0.20800000000000002</v>
      </c>
      <c r="G13" s="385" t="s">
        <v>110</v>
      </c>
      <c r="H13" s="402">
        <f>(F13+F14+F15+F16+F17+F18+F19+F20+F21+F22+F23)-УпрВесКоэф!$K$17</f>
        <v>0.55800000000000005</v>
      </c>
      <c r="J13" s="3"/>
    </row>
    <row r="14" spans="1:10" ht="90" x14ac:dyDescent="0.25">
      <c r="A14" s="393"/>
      <c r="B14" s="344" t="s">
        <v>20</v>
      </c>
      <c r="C14" s="18">
        <v>0.8</v>
      </c>
      <c r="D14" s="217">
        <v>1</v>
      </c>
      <c r="E14" s="75">
        <f>УпрВесКоэф!E14</f>
        <v>0.2</v>
      </c>
      <c r="F14" s="345">
        <f t="shared" si="0"/>
        <v>0.2</v>
      </c>
      <c r="G14" s="385"/>
      <c r="H14" s="402"/>
      <c r="J14" s="3"/>
    </row>
    <row r="15" spans="1:10" ht="45" x14ac:dyDescent="0.25">
      <c r="A15" s="393"/>
      <c r="B15" s="344" t="s">
        <v>21</v>
      </c>
      <c r="C15" s="20" t="s">
        <v>15</v>
      </c>
      <c r="D15" s="216">
        <v>1</v>
      </c>
      <c r="E15" s="75">
        <f>УпрВесКоэф!E15</f>
        <v>0.05</v>
      </c>
      <c r="F15" s="345">
        <f t="shared" si="0"/>
        <v>0.05</v>
      </c>
      <c r="G15" s="385"/>
      <c r="H15" s="402"/>
      <c r="J15" s="3"/>
    </row>
    <row r="16" spans="1:10" ht="75" x14ac:dyDescent="0.25">
      <c r="A16" s="393"/>
      <c r="B16" s="344" t="s">
        <v>22</v>
      </c>
      <c r="C16" s="20" t="s">
        <v>15</v>
      </c>
      <c r="D16" s="216">
        <v>1</v>
      </c>
      <c r="E16" s="75">
        <f>УпрВесКоэф!E16</f>
        <v>0.05</v>
      </c>
      <c r="F16" s="345">
        <f t="shared" si="0"/>
        <v>0.05</v>
      </c>
      <c r="G16" s="385"/>
      <c r="H16" s="402"/>
      <c r="J16" s="3"/>
    </row>
    <row r="17" spans="1:10" ht="135" x14ac:dyDescent="0.25">
      <c r="A17" s="393"/>
      <c r="B17" s="344" t="s">
        <v>35</v>
      </c>
      <c r="C17" s="18">
        <v>0.5</v>
      </c>
      <c r="D17" s="217">
        <v>0</v>
      </c>
      <c r="E17" s="75">
        <f>УпрВесКоэф!E17</f>
        <v>0.2</v>
      </c>
      <c r="F17" s="345">
        <f t="shared" si="0"/>
        <v>0</v>
      </c>
      <c r="G17" s="385"/>
      <c r="H17" s="402"/>
      <c r="J17" s="3"/>
    </row>
    <row r="18" spans="1:10" ht="90" x14ac:dyDescent="0.25">
      <c r="A18" s="393"/>
      <c r="B18" s="344" t="s">
        <v>23</v>
      </c>
      <c r="C18" s="18">
        <v>0.7</v>
      </c>
      <c r="D18" s="217">
        <v>0</v>
      </c>
      <c r="E18" s="75">
        <f>УпрВесКоэф!E18</f>
        <v>0.2</v>
      </c>
      <c r="F18" s="345">
        <f t="shared" si="0"/>
        <v>0</v>
      </c>
      <c r="G18" s="385"/>
      <c r="H18" s="402"/>
      <c r="J18" s="3"/>
    </row>
    <row r="19" spans="1:10" ht="60" x14ac:dyDescent="0.25">
      <c r="A19" s="393"/>
      <c r="B19" s="344" t="s">
        <v>24</v>
      </c>
      <c r="C19" s="18">
        <v>1</v>
      </c>
      <c r="D19" s="217">
        <v>0</v>
      </c>
      <c r="E19" s="75">
        <f>УпрВесКоэф!E19</f>
        <v>0.15</v>
      </c>
      <c r="F19" s="345">
        <f t="shared" si="0"/>
        <v>0</v>
      </c>
      <c r="G19" s="385"/>
      <c r="H19" s="402"/>
      <c r="J19" s="3"/>
    </row>
    <row r="20" spans="1:10" ht="60" x14ac:dyDescent="0.25">
      <c r="A20" s="393"/>
      <c r="B20" s="344" t="s">
        <v>25</v>
      </c>
      <c r="C20" s="18">
        <v>0.25</v>
      </c>
      <c r="D20" s="217">
        <v>0</v>
      </c>
      <c r="E20" s="75">
        <f>УпрВесКоэф!E20</f>
        <v>0.2</v>
      </c>
      <c r="F20" s="345">
        <f t="shared" si="0"/>
        <v>0</v>
      </c>
      <c r="G20" s="385"/>
      <c r="H20" s="402"/>
      <c r="J20" s="3"/>
    </row>
    <row r="21" spans="1:10" ht="45" x14ac:dyDescent="0.25">
      <c r="A21" s="393"/>
      <c r="B21" s="344" t="s">
        <v>26</v>
      </c>
      <c r="C21" s="18">
        <v>0.35</v>
      </c>
      <c r="D21" s="217">
        <v>0</v>
      </c>
      <c r="E21" s="75">
        <f>УпрВесКоэф!E21</f>
        <v>0.2</v>
      </c>
      <c r="F21" s="345">
        <f t="shared" si="0"/>
        <v>0</v>
      </c>
      <c r="G21" s="385"/>
      <c r="H21" s="402"/>
      <c r="J21" s="3"/>
    </row>
    <row r="22" spans="1:10" ht="60" x14ac:dyDescent="0.25">
      <c r="A22" s="393"/>
      <c r="B22" s="344" t="s">
        <v>27</v>
      </c>
      <c r="C22" s="20" t="s">
        <v>15</v>
      </c>
      <c r="D22" s="216">
        <v>1</v>
      </c>
      <c r="E22" s="75">
        <f>УпрВесКоэф!E22</f>
        <v>0.05</v>
      </c>
      <c r="F22" s="345">
        <f t="shared" si="0"/>
        <v>0.05</v>
      </c>
      <c r="G22" s="385"/>
      <c r="H22" s="402"/>
      <c r="J22" s="3"/>
    </row>
    <row r="23" spans="1:10" ht="60.75" thickBot="1" x14ac:dyDescent="0.3">
      <c r="A23" s="400"/>
      <c r="B23" s="344" t="s">
        <v>28</v>
      </c>
      <c r="C23" s="20" t="s">
        <v>15</v>
      </c>
      <c r="D23" s="216">
        <v>0</v>
      </c>
      <c r="E23" s="75">
        <f>УпрВесКоэф!E23</f>
        <v>0.05</v>
      </c>
      <c r="F23" s="345">
        <f t="shared" si="0"/>
        <v>0</v>
      </c>
      <c r="G23" s="385"/>
      <c r="H23" s="402"/>
      <c r="J23" s="3"/>
    </row>
    <row r="24" spans="1:10" ht="75" x14ac:dyDescent="0.25">
      <c r="A24" s="404" t="s">
        <v>5</v>
      </c>
      <c r="B24" s="344" t="s">
        <v>29</v>
      </c>
      <c r="C24" s="18">
        <v>0.15</v>
      </c>
      <c r="D24" s="217">
        <v>0</v>
      </c>
      <c r="E24" s="75">
        <f>УпрВесКоэф!E24</f>
        <v>1.83</v>
      </c>
      <c r="F24" s="345">
        <f t="shared" si="0"/>
        <v>0</v>
      </c>
      <c r="G24" s="385" t="s">
        <v>110</v>
      </c>
      <c r="H24" s="402">
        <f>(F24+F25+F26+F27)-УпрВесКоэф!$K$25</f>
        <v>0.59499999999999997</v>
      </c>
      <c r="J24" s="3"/>
    </row>
    <row r="25" spans="1:10" ht="75" x14ac:dyDescent="0.25">
      <c r="A25" s="405"/>
      <c r="B25" s="344" t="s">
        <v>30</v>
      </c>
      <c r="C25" s="18">
        <v>0.15</v>
      </c>
      <c r="D25" s="217">
        <v>0.23</v>
      </c>
      <c r="E25" s="75">
        <f>УпрВесКоэф!E25</f>
        <v>1.5</v>
      </c>
      <c r="F25" s="345">
        <f t="shared" si="0"/>
        <v>0.34500000000000003</v>
      </c>
      <c r="G25" s="385"/>
      <c r="H25" s="402"/>
      <c r="J25" s="3"/>
    </row>
    <row r="26" spans="1:10" ht="36" customHeight="1" x14ac:dyDescent="0.25">
      <c r="A26" s="405"/>
      <c r="B26" s="344" t="s">
        <v>40</v>
      </c>
      <c r="C26" s="20" t="s">
        <v>15</v>
      </c>
      <c r="D26" s="216">
        <v>1</v>
      </c>
      <c r="E26" s="75">
        <f>УпрВесКоэф!E26</f>
        <v>0.25</v>
      </c>
      <c r="F26" s="345">
        <f t="shared" si="0"/>
        <v>0.25</v>
      </c>
      <c r="G26" s="385"/>
      <c r="H26" s="402"/>
      <c r="J26" s="3"/>
    </row>
    <row r="27" spans="1:10" ht="45.75" thickBot="1" x14ac:dyDescent="0.3">
      <c r="A27" s="406"/>
      <c r="B27" s="344" t="s">
        <v>41</v>
      </c>
      <c r="C27" s="20" t="s">
        <v>15</v>
      </c>
      <c r="D27" s="216">
        <v>0</v>
      </c>
      <c r="E27" s="75">
        <f>УпрВесКоэф!E27</f>
        <v>0.25</v>
      </c>
      <c r="F27" s="345">
        <f t="shared" si="0"/>
        <v>0</v>
      </c>
      <c r="G27" s="385"/>
      <c r="H27" s="402"/>
      <c r="J27" s="3"/>
    </row>
    <row r="28" spans="1:10" ht="180.75" thickBot="1" x14ac:dyDescent="0.3">
      <c r="A28" s="228" t="s">
        <v>14</v>
      </c>
      <c r="B28" s="344" t="s">
        <v>6</v>
      </c>
      <c r="C28" s="18">
        <v>0.7</v>
      </c>
      <c r="D28" s="49">
        <v>0.3</v>
      </c>
      <c r="E28" s="75">
        <f>УпрВесКоэф!E28</f>
        <v>1.4279999999999999</v>
      </c>
      <c r="F28" s="345">
        <f t="shared" si="0"/>
        <v>0.42839999999999995</v>
      </c>
      <c r="G28" s="342" t="s">
        <v>2</v>
      </c>
      <c r="H28" s="345">
        <f>F28-УпрВесКоэф!$K$28</f>
        <v>0.42839999999999995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3.218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0.88390000000000002</v>
      </c>
      <c r="E5" s="75">
        <f>УпрВесКоэф!E5</f>
        <v>1</v>
      </c>
      <c r="F5" s="23">
        <f t="shared" ref="F5:F28" si="0">D5*E5</f>
        <v>0.88390000000000002</v>
      </c>
      <c r="G5" s="377"/>
      <c r="H5" s="391">
        <f>(F5+F6+F7)-УпрВесКоэф!$K$6</f>
        <v>1.15198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0.2601</v>
      </c>
      <c r="E6" s="75">
        <f>УпрВесКоэф!E6</f>
        <v>0.8</v>
      </c>
      <c r="F6" s="23">
        <f t="shared" si="0"/>
        <v>0.20808000000000001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1.08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0.18179999999999999</v>
      </c>
      <c r="E24" s="80">
        <f>УпрВесКоэф!E24</f>
        <v>1.83</v>
      </c>
      <c r="F24" s="22">
        <f t="shared" si="0"/>
        <v>0.33269399999999999</v>
      </c>
      <c r="G24" s="384" t="s">
        <v>2</v>
      </c>
      <c r="H24" s="370">
        <f>(F24+F25+F26+F27)-УпрВесКоэф!$K$25</f>
        <v>0.98269399999999996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</v>
      </c>
      <c r="E25" s="75">
        <f>УпрВесКоэф!E25</f>
        <v>1.5</v>
      </c>
      <c r="F25" s="23">
        <f t="shared" si="0"/>
        <v>0.15000000000000002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1</v>
      </c>
      <c r="E28" s="78">
        <f>УпрВесКоэф!E28</f>
        <v>1.4279999999999999</v>
      </c>
      <c r="F28" s="27">
        <f t="shared" si="0"/>
        <v>1.4279999999999999</v>
      </c>
      <c r="G28" s="39" t="s">
        <v>2</v>
      </c>
      <c r="H28" s="179">
        <f>F28-УпрВесКоэф!$K$28</f>
        <v>1.4279999999999999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6.6635739999999997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4" zoomScale="80" zoomScaleNormal="80" workbookViewId="0">
      <selection activeCell="D28" sqref="D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46" t="s">
        <v>42</v>
      </c>
      <c r="D3" s="346" t="s">
        <v>109</v>
      </c>
      <c r="E3" s="346" t="s">
        <v>9</v>
      </c>
      <c r="F3" s="346" t="s">
        <v>8</v>
      </c>
      <c r="G3" s="346" t="s">
        <v>10</v>
      </c>
      <c r="H3" s="346" t="s">
        <v>13</v>
      </c>
      <c r="J3" s="3"/>
    </row>
    <row r="4" spans="1:10" ht="30" x14ac:dyDescent="0.25">
      <c r="A4" s="392" t="s">
        <v>3</v>
      </c>
      <c r="B4" s="349" t="s">
        <v>36</v>
      </c>
      <c r="C4" s="6">
        <v>0.7</v>
      </c>
      <c r="D4" s="217">
        <v>0</v>
      </c>
      <c r="E4" s="75">
        <f>УпрВесКоэф!E4</f>
        <v>1.429</v>
      </c>
      <c r="F4" s="348">
        <f>D4*E4</f>
        <v>0</v>
      </c>
      <c r="G4" s="385" t="s">
        <v>118</v>
      </c>
      <c r="H4" s="348">
        <f>F4-УпрВесКоэф!$K$4</f>
        <v>0</v>
      </c>
      <c r="J4" s="3"/>
    </row>
    <row r="5" spans="1:10" ht="30" x14ac:dyDescent="0.25">
      <c r="A5" s="393"/>
      <c r="B5" s="349" t="s">
        <v>11</v>
      </c>
      <c r="C5" s="6">
        <v>0.7</v>
      </c>
      <c r="D5" s="217">
        <v>1</v>
      </c>
      <c r="E5" s="75">
        <f>УпрВесКоэф!E5</f>
        <v>1</v>
      </c>
      <c r="F5" s="348">
        <f t="shared" ref="F5:F28" si="0">D5*E5</f>
        <v>1</v>
      </c>
      <c r="G5" s="385"/>
      <c r="H5" s="402">
        <f>(F5+F6+F7)-УпрВесКоэф!$K$6</f>
        <v>1</v>
      </c>
      <c r="J5" s="3"/>
    </row>
    <row r="6" spans="1:10" ht="35.25" customHeight="1" x14ac:dyDescent="0.25">
      <c r="A6" s="393"/>
      <c r="B6" s="349" t="s">
        <v>12</v>
      </c>
      <c r="C6" s="6">
        <v>0.3</v>
      </c>
      <c r="D6" s="217">
        <v>0</v>
      </c>
      <c r="E6" s="75">
        <f>УпрВесКоэф!E6</f>
        <v>0.8</v>
      </c>
      <c r="F6" s="348">
        <f t="shared" si="0"/>
        <v>0</v>
      </c>
      <c r="G6" s="385"/>
      <c r="H6" s="402"/>
      <c r="J6" s="3"/>
    </row>
    <row r="7" spans="1:10" ht="30.75" thickBot="1" x14ac:dyDescent="0.3">
      <c r="A7" s="394"/>
      <c r="B7" s="349" t="s">
        <v>16</v>
      </c>
      <c r="C7" s="6">
        <v>0.1</v>
      </c>
      <c r="D7" s="217">
        <v>0</v>
      </c>
      <c r="E7" s="75">
        <f>УпрВесКоэф!E7</f>
        <v>0.6</v>
      </c>
      <c r="F7" s="348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49" t="s">
        <v>34</v>
      </c>
      <c r="C8" s="18">
        <v>0.9</v>
      </c>
      <c r="D8" s="49">
        <v>0.30499999999999999</v>
      </c>
      <c r="E8" s="75">
        <f>УпрВесКоэф!E8</f>
        <v>1.111</v>
      </c>
      <c r="F8" s="348">
        <f t="shared" si="0"/>
        <v>0.33885499999999996</v>
      </c>
      <c r="G8" s="347" t="s">
        <v>110</v>
      </c>
      <c r="H8" s="348">
        <f>F8-УпрВесКоэф!$K$8</f>
        <v>0.33885499999999996</v>
      </c>
      <c r="J8" s="3"/>
    </row>
    <row r="9" spans="1:10" ht="75" x14ac:dyDescent="0.25">
      <c r="A9" s="399" t="s">
        <v>37</v>
      </c>
      <c r="B9" s="349" t="s">
        <v>38</v>
      </c>
      <c r="C9" s="18">
        <v>0.9</v>
      </c>
      <c r="D9" s="49">
        <v>0.25800000000000001</v>
      </c>
      <c r="E9" s="75">
        <f>УпрВесКоэф!E9</f>
        <v>0.311</v>
      </c>
      <c r="F9" s="348">
        <f t="shared" si="0"/>
        <v>8.0238000000000004E-2</v>
      </c>
      <c r="G9" s="385" t="s">
        <v>110</v>
      </c>
      <c r="H9" s="402">
        <f>(F9+F10+F11+F12)-УпрВесКоэф!$K$10</f>
        <v>0.36373799999999995</v>
      </c>
      <c r="J9" s="3"/>
    </row>
    <row r="10" spans="1:10" ht="93.75" customHeight="1" x14ac:dyDescent="0.25">
      <c r="A10" s="393"/>
      <c r="B10" s="349" t="s">
        <v>17</v>
      </c>
      <c r="C10" s="18">
        <v>0.8</v>
      </c>
      <c r="D10" s="49">
        <v>0.35599999999999998</v>
      </c>
      <c r="E10" s="75">
        <f>УпрВесКоэф!E10</f>
        <v>0.3</v>
      </c>
      <c r="F10" s="348">
        <f t="shared" si="0"/>
        <v>0.10679999999999999</v>
      </c>
      <c r="G10" s="385"/>
      <c r="H10" s="402"/>
      <c r="J10" s="3"/>
    </row>
    <row r="11" spans="1:10" ht="90" x14ac:dyDescent="0.25">
      <c r="A11" s="393"/>
      <c r="B11" s="349" t="s">
        <v>18</v>
      </c>
      <c r="C11" s="18">
        <v>0.8</v>
      </c>
      <c r="D11" s="49">
        <v>0.28799999999999998</v>
      </c>
      <c r="E11" s="75">
        <f>УпрВесКоэф!E11</f>
        <v>0.3</v>
      </c>
      <c r="F11" s="348">
        <f t="shared" si="0"/>
        <v>8.6399999999999991E-2</v>
      </c>
      <c r="G11" s="385"/>
      <c r="H11" s="402"/>
      <c r="J11" s="3"/>
    </row>
    <row r="12" spans="1:10" ht="60.75" thickBot="1" x14ac:dyDescent="0.3">
      <c r="A12" s="394"/>
      <c r="B12" s="349" t="s">
        <v>39</v>
      </c>
      <c r="C12" s="18">
        <v>0.8</v>
      </c>
      <c r="D12" s="49">
        <v>0.30099999999999999</v>
      </c>
      <c r="E12" s="75">
        <f>УпрВесКоэф!E12</f>
        <v>0.3</v>
      </c>
      <c r="F12" s="348">
        <f t="shared" si="0"/>
        <v>9.0299999999999991E-2</v>
      </c>
      <c r="G12" s="385"/>
      <c r="H12" s="402"/>
      <c r="J12" s="3"/>
    </row>
    <row r="13" spans="1:10" ht="90" x14ac:dyDescent="0.25">
      <c r="A13" s="392" t="s">
        <v>4</v>
      </c>
      <c r="B13" s="349" t="s">
        <v>19</v>
      </c>
      <c r="C13" s="18">
        <v>0.5</v>
      </c>
      <c r="D13" s="217">
        <v>0.8</v>
      </c>
      <c r="E13" s="75">
        <f>УпрВесКоэф!E13</f>
        <v>0.26</v>
      </c>
      <c r="F13" s="348">
        <f t="shared" si="0"/>
        <v>0.20800000000000002</v>
      </c>
      <c r="G13" s="385" t="s">
        <v>110</v>
      </c>
      <c r="H13" s="402">
        <f>(F13+F14+F15+F16+F17+F18+F19+F20+F21+F22+F23)-УпрВесКоэф!$K$17</f>
        <v>0.64800000000000002</v>
      </c>
      <c r="J13" s="3"/>
    </row>
    <row r="14" spans="1:10" ht="90" x14ac:dyDescent="0.25">
      <c r="A14" s="393"/>
      <c r="B14" s="349" t="s">
        <v>20</v>
      </c>
      <c r="C14" s="18">
        <v>0.8</v>
      </c>
      <c r="D14" s="217">
        <v>1</v>
      </c>
      <c r="E14" s="75">
        <f>УпрВесКоэф!E14</f>
        <v>0.2</v>
      </c>
      <c r="F14" s="348">
        <f t="shared" si="0"/>
        <v>0.2</v>
      </c>
      <c r="G14" s="385"/>
      <c r="H14" s="402"/>
      <c r="J14" s="3"/>
    </row>
    <row r="15" spans="1:10" ht="45" x14ac:dyDescent="0.25">
      <c r="A15" s="393"/>
      <c r="B15" s="349" t="s">
        <v>21</v>
      </c>
      <c r="C15" s="20" t="s">
        <v>15</v>
      </c>
      <c r="D15" s="216">
        <v>1</v>
      </c>
      <c r="E15" s="75">
        <f>УпрВесКоэф!E15</f>
        <v>0.05</v>
      </c>
      <c r="F15" s="348">
        <f t="shared" si="0"/>
        <v>0.05</v>
      </c>
      <c r="G15" s="385"/>
      <c r="H15" s="402"/>
      <c r="J15" s="3"/>
    </row>
    <row r="16" spans="1:10" ht="75" x14ac:dyDescent="0.25">
      <c r="A16" s="393"/>
      <c r="B16" s="349" t="s">
        <v>22</v>
      </c>
      <c r="C16" s="20" t="s">
        <v>15</v>
      </c>
      <c r="D16" s="216">
        <v>1</v>
      </c>
      <c r="E16" s="75">
        <f>УпрВесКоэф!E16</f>
        <v>0.05</v>
      </c>
      <c r="F16" s="348">
        <f t="shared" si="0"/>
        <v>0.05</v>
      </c>
      <c r="G16" s="385"/>
      <c r="H16" s="402"/>
      <c r="J16" s="3"/>
    </row>
    <row r="17" spans="1:10" ht="135" x14ac:dyDescent="0.25">
      <c r="A17" s="393"/>
      <c r="B17" s="349" t="s">
        <v>35</v>
      </c>
      <c r="C17" s="18">
        <v>0.5</v>
      </c>
      <c r="D17" s="217">
        <v>0</v>
      </c>
      <c r="E17" s="75">
        <f>УпрВесКоэф!E17</f>
        <v>0.2</v>
      </c>
      <c r="F17" s="348">
        <f t="shared" si="0"/>
        <v>0</v>
      </c>
      <c r="G17" s="385"/>
      <c r="H17" s="402"/>
      <c r="J17" s="3"/>
    </row>
    <row r="18" spans="1:10" ht="90" x14ac:dyDescent="0.25">
      <c r="A18" s="393"/>
      <c r="B18" s="349" t="s">
        <v>23</v>
      </c>
      <c r="C18" s="18">
        <v>0.7</v>
      </c>
      <c r="D18" s="217">
        <v>0.7</v>
      </c>
      <c r="E18" s="75">
        <f>УпрВесКоэф!E18</f>
        <v>0.2</v>
      </c>
      <c r="F18" s="348">
        <f t="shared" si="0"/>
        <v>0.13999999999999999</v>
      </c>
      <c r="G18" s="385"/>
      <c r="H18" s="402"/>
      <c r="J18" s="3"/>
    </row>
    <row r="19" spans="1:10" ht="60" x14ac:dyDescent="0.25">
      <c r="A19" s="393"/>
      <c r="B19" s="349" t="s">
        <v>24</v>
      </c>
      <c r="C19" s="18">
        <v>1</v>
      </c>
      <c r="D19" s="217">
        <v>0</v>
      </c>
      <c r="E19" s="75">
        <f>УпрВесКоэф!E19</f>
        <v>0.15</v>
      </c>
      <c r="F19" s="348">
        <f t="shared" si="0"/>
        <v>0</v>
      </c>
      <c r="G19" s="385"/>
      <c r="H19" s="402"/>
      <c r="J19" s="3"/>
    </row>
    <row r="20" spans="1:10" ht="60" x14ac:dyDescent="0.25">
      <c r="A20" s="393"/>
      <c r="B20" s="349" t="s">
        <v>25</v>
      </c>
      <c r="C20" s="18">
        <v>0.25</v>
      </c>
      <c r="D20" s="217">
        <v>0</v>
      </c>
      <c r="E20" s="75">
        <f>УпрВесКоэф!E20</f>
        <v>0.2</v>
      </c>
      <c r="F20" s="348">
        <f t="shared" si="0"/>
        <v>0</v>
      </c>
      <c r="G20" s="385"/>
      <c r="H20" s="402"/>
      <c r="J20" s="3"/>
    </row>
    <row r="21" spans="1:10" ht="45" x14ac:dyDescent="0.25">
      <c r="A21" s="393"/>
      <c r="B21" s="349" t="s">
        <v>26</v>
      </c>
      <c r="C21" s="18">
        <v>0.35</v>
      </c>
      <c r="D21" s="217">
        <v>0</v>
      </c>
      <c r="E21" s="75">
        <f>УпрВесКоэф!E21</f>
        <v>0.2</v>
      </c>
      <c r="F21" s="348">
        <f t="shared" si="0"/>
        <v>0</v>
      </c>
      <c r="G21" s="385"/>
      <c r="H21" s="402"/>
      <c r="J21" s="3"/>
    </row>
    <row r="22" spans="1:10" ht="60" x14ac:dyDescent="0.25">
      <c r="A22" s="393"/>
      <c r="B22" s="349" t="s">
        <v>27</v>
      </c>
      <c r="C22" s="20" t="s">
        <v>15</v>
      </c>
      <c r="D22" s="216">
        <v>0</v>
      </c>
      <c r="E22" s="75">
        <f>УпрВесКоэф!E22</f>
        <v>0.05</v>
      </c>
      <c r="F22" s="348">
        <f t="shared" si="0"/>
        <v>0</v>
      </c>
      <c r="G22" s="385"/>
      <c r="H22" s="402"/>
      <c r="J22" s="3"/>
    </row>
    <row r="23" spans="1:10" ht="60.75" thickBot="1" x14ac:dyDescent="0.3">
      <c r="A23" s="400"/>
      <c r="B23" s="349" t="s">
        <v>28</v>
      </c>
      <c r="C23" s="20" t="s">
        <v>15</v>
      </c>
      <c r="D23" s="216">
        <v>0</v>
      </c>
      <c r="E23" s="75">
        <f>УпрВесКоэф!E23</f>
        <v>0.05</v>
      </c>
      <c r="F23" s="348">
        <f t="shared" si="0"/>
        <v>0</v>
      </c>
      <c r="G23" s="385"/>
      <c r="H23" s="402"/>
      <c r="J23" s="3"/>
    </row>
    <row r="24" spans="1:10" ht="75" x14ac:dyDescent="0.25">
      <c r="A24" s="404" t="s">
        <v>5</v>
      </c>
      <c r="B24" s="349" t="s">
        <v>29</v>
      </c>
      <c r="C24" s="18">
        <v>0.15</v>
      </c>
      <c r="D24" s="217">
        <v>0</v>
      </c>
      <c r="E24" s="75">
        <f>УпрВесКоэф!E24</f>
        <v>1.83</v>
      </c>
      <c r="F24" s="348">
        <f t="shared" si="0"/>
        <v>0</v>
      </c>
      <c r="G24" s="385" t="s">
        <v>110</v>
      </c>
      <c r="H24" s="402">
        <f>(F24+F25+F26+F27)-УпрВесКоэф!$K$25</f>
        <v>0.84499999999999997</v>
      </c>
      <c r="J24" s="3"/>
    </row>
    <row r="25" spans="1:10" ht="75" x14ac:dyDescent="0.25">
      <c r="A25" s="405"/>
      <c r="B25" s="349" t="s">
        <v>30</v>
      </c>
      <c r="C25" s="18">
        <v>0.15</v>
      </c>
      <c r="D25" s="217">
        <v>0.23</v>
      </c>
      <c r="E25" s="75">
        <f>УпрВесКоэф!E25</f>
        <v>1.5</v>
      </c>
      <c r="F25" s="348">
        <f t="shared" si="0"/>
        <v>0.34500000000000003</v>
      </c>
      <c r="G25" s="385"/>
      <c r="H25" s="402"/>
      <c r="J25" s="3"/>
    </row>
    <row r="26" spans="1:10" ht="36" customHeight="1" x14ac:dyDescent="0.25">
      <c r="A26" s="405"/>
      <c r="B26" s="349" t="s">
        <v>40</v>
      </c>
      <c r="C26" s="20" t="s">
        <v>15</v>
      </c>
      <c r="D26" s="216">
        <v>1</v>
      </c>
      <c r="E26" s="75">
        <f>УпрВесКоэф!E26</f>
        <v>0.25</v>
      </c>
      <c r="F26" s="348">
        <f t="shared" si="0"/>
        <v>0.25</v>
      </c>
      <c r="G26" s="385"/>
      <c r="H26" s="402"/>
      <c r="J26" s="3"/>
    </row>
    <row r="27" spans="1:10" ht="45.75" thickBot="1" x14ac:dyDescent="0.3">
      <c r="A27" s="406"/>
      <c r="B27" s="349" t="s">
        <v>41</v>
      </c>
      <c r="C27" s="20" t="s">
        <v>15</v>
      </c>
      <c r="D27" s="216">
        <v>1</v>
      </c>
      <c r="E27" s="75">
        <f>УпрВесКоэф!E27</f>
        <v>0.25</v>
      </c>
      <c r="F27" s="348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49" t="s">
        <v>6</v>
      </c>
      <c r="C28" s="18">
        <v>0.7</v>
      </c>
      <c r="D28" s="49">
        <v>0.3</v>
      </c>
      <c r="E28" s="75">
        <f>УпрВесКоэф!E28</f>
        <v>1.4279999999999999</v>
      </c>
      <c r="F28" s="348">
        <f t="shared" si="0"/>
        <v>0.42839999999999995</v>
      </c>
      <c r="G28" s="347" t="s">
        <v>2</v>
      </c>
      <c r="H28" s="348">
        <f>F28-УпрВесКоэф!$K$28</f>
        <v>0.42839999999999995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3.6239929999999996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3" zoomScale="80" zoomScaleNormal="80" workbookViewId="0">
      <selection activeCell="D28" sqref="D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51" t="s">
        <v>42</v>
      </c>
      <c r="D3" s="351" t="s">
        <v>109</v>
      </c>
      <c r="E3" s="351" t="s">
        <v>9</v>
      </c>
      <c r="F3" s="351" t="s">
        <v>8</v>
      </c>
      <c r="G3" s="351" t="s">
        <v>10</v>
      </c>
      <c r="H3" s="351" t="s">
        <v>13</v>
      </c>
      <c r="J3" s="3"/>
    </row>
    <row r="4" spans="1:10" ht="30" x14ac:dyDescent="0.25">
      <c r="A4" s="392" t="s">
        <v>3</v>
      </c>
      <c r="B4" s="352" t="s">
        <v>36</v>
      </c>
      <c r="C4" s="6">
        <v>0.7</v>
      </c>
      <c r="D4" s="217">
        <v>0</v>
      </c>
      <c r="E4" s="75">
        <f>УпрВесКоэф!E4</f>
        <v>1.429</v>
      </c>
      <c r="F4" s="353">
        <f>D4*E4</f>
        <v>0</v>
      </c>
      <c r="G4" s="385" t="s">
        <v>111</v>
      </c>
      <c r="H4" s="353">
        <f>F4-УпрВесКоэф!$K$4</f>
        <v>0</v>
      </c>
      <c r="J4" s="3"/>
    </row>
    <row r="5" spans="1:10" ht="30" x14ac:dyDescent="0.25">
      <c r="A5" s="393"/>
      <c r="B5" s="352" t="s">
        <v>11</v>
      </c>
      <c r="C5" s="6">
        <v>0.7</v>
      </c>
      <c r="D5" s="217">
        <v>0.3</v>
      </c>
      <c r="E5" s="75">
        <f>УпрВесКоэф!E5</f>
        <v>1</v>
      </c>
      <c r="F5" s="353">
        <f t="shared" ref="F5:F28" si="0">D5*E5</f>
        <v>0.3</v>
      </c>
      <c r="G5" s="385"/>
      <c r="H5" s="402">
        <f>(F5+F6+F7)-УпрВесКоэф!$K$6</f>
        <v>0.36599999999999999</v>
      </c>
      <c r="J5" s="3"/>
    </row>
    <row r="6" spans="1:10" ht="35.25" customHeight="1" x14ac:dyDescent="0.25">
      <c r="A6" s="393"/>
      <c r="B6" s="352" t="s">
        <v>12</v>
      </c>
      <c r="C6" s="6">
        <v>0.3</v>
      </c>
      <c r="D6" s="217">
        <v>0</v>
      </c>
      <c r="E6" s="75">
        <f>УпрВесКоэф!E6</f>
        <v>0.8</v>
      </c>
      <c r="F6" s="353">
        <f t="shared" si="0"/>
        <v>0</v>
      </c>
      <c r="G6" s="385"/>
      <c r="H6" s="402"/>
      <c r="J6" s="3"/>
    </row>
    <row r="7" spans="1:10" ht="30.75" thickBot="1" x14ac:dyDescent="0.3">
      <c r="A7" s="394"/>
      <c r="B7" s="352" t="s">
        <v>16</v>
      </c>
      <c r="C7" s="6">
        <v>0.1</v>
      </c>
      <c r="D7" s="217">
        <v>0.11</v>
      </c>
      <c r="E7" s="75">
        <f>УпрВесКоэф!E7</f>
        <v>0.6</v>
      </c>
      <c r="F7" s="353">
        <f t="shared" si="0"/>
        <v>6.6000000000000003E-2</v>
      </c>
      <c r="G7" s="385"/>
      <c r="H7" s="402"/>
      <c r="J7" s="3"/>
    </row>
    <row r="8" spans="1:10" ht="124.5" customHeight="1" thickBot="1" x14ac:dyDescent="0.3">
      <c r="A8" s="249" t="s">
        <v>7</v>
      </c>
      <c r="B8" s="352" t="s">
        <v>34</v>
      </c>
      <c r="C8" s="18">
        <v>0.9</v>
      </c>
      <c r="D8" s="49">
        <v>0.51</v>
      </c>
      <c r="E8" s="75">
        <f>УпрВесКоэф!E8</f>
        <v>1.111</v>
      </c>
      <c r="F8" s="353">
        <f t="shared" si="0"/>
        <v>0.56661000000000006</v>
      </c>
      <c r="G8" s="350" t="s">
        <v>110</v>
      </c>
      <c r="H8" s="353">
        <f>F8-УпрВесКоэф!$K$8</f>
        <v>0.56661000000000006</v>
      </c>
      <c r="J8" s="3"/>
    </row>
    <row r="9" spans="1:10" ht="75" x14ac:dyDescent="0.25">
      <c r="A9" s="399" t="s">
        <v>37</v>
      </c>
      <c r="B9" s="352" t="s">
        <v>38</v>
      </c>
      <c r="C9" s="18">
        <v>0.9</v>
      </c>
      <c r="D9" s="49">
        <v>0.55000000000000004</v>
      </c>
      <c r="E9" s="75">
        <f>УпрВесКоэф!E9</f>
        <v>0.311</v>
      </c>
      <c r="F9" s="353">
        <f t="shared" si="0"/>
        <v>0.17105000000000001</v>
      </c>
      <c r="G9" s="385" t="s">
        <v>110</v>
      </c>
      <c r="H9" s="402">
        <f>(F9+F10+F11+F12)-УпрВесКоэф!$K$10</f>
        <v>0.6210500000000001</v>
      </c>
      <c r="J9" s="3"/>
    </row>
    <row r="10" spans="1:10" ht="93.75" customHeight="1" x14ac:dyDescent="0.25">
      <c r="A10" s="393"/>
      <c r="B10" s="352" t="s">
        <v>17</v>
      </c>
      <c r="C10" s="18">
        <v>0.8</v>
      </c>
      <c r="D10" s="49">
        <v>0.45</v>
      </c>
      <c r="E10" s="75">
        <f>УпрВесКоэф!E10</f>
        <v>0.3</v>
      </c>
      <c r="F10" s="353">
        <f t="shared" si="0"/>
        <v>0.13500000000000001</v>
      </c>
      <c r="G10" s="385"/>
      <c r="H10" s="402"/>
      <c r="J10" s="3"/>
    </row>
    <row r="11" spans="1:10" ht="90" x14ac:dyDescent="0.25">
      <c r="A11" s="393"/>
      <c r="B11" s="352" t="s">
        <v>18</v>
      </c>
      <c r="C11" s="18">
        <v>0.8</v>
      </c>
      <c r="D11" s="49">
        <v>0.54</v>
      </c>
      <c r="E11" s="75">
        <f>УпрВесКоэф!E11</f>
        <v>0.3</v>
      </c>
      <c r="F11" s="353">
        <f t="shared" si="0"/>
        <v>0.16200000000000001</v>
      </c>
      <c r="G11" s="385"/>
      <c r="H11" s="402"/>
      <c r="J11" s="3"/>
    </row>
    <row r="12" spans="1:10" ht="60.75" thickBot="1" x14ac:dyDescent="0.3">
      <c r="A12" s="394"/>
      <c r="B12" s="352" t="s">
        <v>39</v>
      </c>
      <c r="C12" s="18">
        <v>0.8</v>
      </c>
      <c r="D12" s="49">
        <v>0.51</v>
      </c>
      <c r="E12" s="75">
        <f>УпрВесКоэф!E12</f>
        <v>0.3</v>
      </c>
      <c r="F12" s="353">
        <f t="shared" si="0"/>
        <v>0.153</v>
      </c>
      <c r="G12" s="385"/>
      <c r="H12" s="402"/>
      <c r="J12" s="3"/>
    </row>
    <row r="13" spans="1:10" ht="90" x14ac:dyDescent="0.25">
      <c r="A13" s="392" t="s">
        <v>4</v>
      </c>
      <c r="B13" s="352" t="s">
        <v>19</v>
      </c>
      <c r="C13" s="18">
        <v>0.5</v>
      </c>
      <c r="D13" s="217">
        <v>0.75</v>
      </c>
      <c r="E13" s="75">
        <f>УпрВесКоэф!E13</f>
        <v>0.26</v>
      </c>
      <c r="F13" s="353">
        <f t="shared" si="0"/>
        <v>0.19500000000000001</v>
      </c>
      <c r="G13" s="385" t="s">
        <v>110</v>
      </c>
      <c r="H13" s="402">
        <f>(F13+F14+F15+F16+F17+F18+F19+F20+F21+F22+F23)-УпрВесКоэф!$K$17</f>
        <v>0.76500000000000012</v>
      </c>
      <c r="J13" s="3"/>
    </row>
    <row r="14" spans="1:10" ht="90" x14ac:dyDescent="0.25">
      <c r="A14" s="393"/>
      <c r="B14" s="352" t="s">
        <v>20</v>
      </c>
      <c r="C14" s="18">
        <v>0.8</v>
      </c>
      <c r="D14" s="217">
        <v>0.9</v>
      </c>
      <c r="E14" s="75">
        <f>УпрВесКоэф!E14</f>
        <v>0.2</v>
      </c>
      <c r="F14" s="353">
        <f t="shared" si="0"/>
        <v>0.18000000000000002</v>
      </c>
      <c r="G14" s="385"/>
      <c r="H14" s="402"/>
      <c r="J14" s="3"/>
    </row>
    <row r="15" spans="1:10" ht="45" x14ac:dyDescent="0.25">
      <c r="A15" s="393"/>
      <c r="B15" s="352" t="s">
        <v>21</v>
      </c>
      <c r="C15" s="20" t="s">
        <v>15</v>
      </c>
      <c r="D15" s="216">
        <v>1</v>
      </c>
      <c r="E15" s="75">
        <f>УпрВесКоэф!E15</f>
        <v>0.05</v>
      </c>
      <c r="F15" s="353">
        <f t="shared" si="0"/>
        <v>0.05</v>
      </c>
      <c r="G15" s="385"/>
      <c r="H15" s="402"/>
      <c r="J15" s="3"/>
    </row>
    <row r="16" spans="1:10" ht="75" x14ac:dyDescent="0.25">
      <c r="A16" s="393"/>
      <c r="B16" s="352" t="s">
        <v>22</v>
      </c>
      <c r="C16" s="20" t="s">
        <v>15</v>
      </c>
      <c r="D16" s="216">
        <v>1</v>
      </c>
      <c r="E16" s="75">
        <f>УпрВесКоэф!E16</f>
        <v>0.05</v>
      </c>
      <c r="F16" s="353">
        <f t="shared" si="0"/>
        <v>0.05</v>
      </c>
      <c r="G16" s="385"/>
      <c r="H16" s="402"/>
      <c r="J16" s="3"/>
    </row>
    <row r="17" spans="1:10" ht="135" x14ac:dyDescent="0.25">
      <c r="A17" s="393"/>
      <c r="B17" s="352" t="s">
        <v>35</v>
      </c>
      <c r="C17" s="18">
        <v>0.5</v>
      </c>
      <c r="D17" s="217">
        <v>0.75</v>
      </c>
      <c r="E17" s="75">
        <f>УпрВесКоэф!E17</f>
        <v>0.2</v>
      </c>
      <c r="F17" s="353">
        <f t="shared" si="0"/>
        <v>0.15000000000000002</v>
      </c>
      <c r="G17" s="385"/>
      <c r="H17" s="402"/>
      <c r="J17" s="3"/>
    </row>
    <row r="18" spans="1:10" ht="90" x14ac:dyDescent="0.25">
      <c r="A18" s="393"/>
      <c r="B18" s="352" t="s">
        <v>23</v>
      </c>
      <c r="C18" s="18">
        <v>0.7</v>
      </c>
      <c r="D18" s="217">
        <v>0.06</v>
      </c>
      <c r="E18" s="75">
        <f>УпрВесКоэф!E18</f>
        <v>0.2</v>
      </c>
      <c r="F18" s="353">
        <f t="shared" si="0"/>
        <v>1.2E-2</v>
      </c>
      <c r="G18" s="385"/>
      <c r="H18" s="402"/>
      <c r="J18" s="3"/>
    </row>
    <row r="19" spans="1:10" ht="60" x14ac:dyDescent="0.25">
      <c r="A19" s="393"/>
      <c r="B19" s="352" t="s">
        <v>24</v>
      </c>
      <c r="C19" s="18">
        <v>1</v>
      </c>
      <c r="D19" s="217">
        <v>0.08</v>
      </c>
      <c r="E19" s="75">
        <f>УпрВесКоэф!E19</f>
        <v>0.15</v>
      </c>
      <c r="F19" s="353">
        <f t="shared" si="0"/>
        <v>1.2E-2</v>
      </c>
      <c r="G19" s="385"/>
      <c r="H19" s="402"/>
      <c r="J19" s="3"/>
    </row>
    <row r="20" spans="1:10" ht="60" x14ac:dyDescent="0.25">
      <c r="A20" s="393"/>
      <c r="B20" s="352" t="s">
        <v>25</v>
      </c>
      <c r="C20" s="18">
        <v>0.25</v>
      </c>
      <c r="D20" s="217">
        <v>0</v>
      </c>
      <c r="E20" s="75">
        <f>УпрВесКоэф!E20</f>
        <v>0.2</v>
      </c>
      <c r="F20" s="353">
        <f t="shared" si="0"/>
        <v>0</v>
      </c>
      <c r="G20" s="385"/>
      <c r="H20" s="402"/>
      <c r="J20" s="3"/>
    </row>
    <row r="21" spans="1:10" ht="45" x14ac:dyDescent="0.25">
      <c r="A21" s="393"/>
      <c r="B21" s="352" t="s">
        <v>26</v>
      </c>
      <c r="C21" s="18">
        <v>0.35</v>
      </c>
      <c r="D21" s="217">
        <v>0.08</v>
      </c>
      <c r="E21" s="75">
        <f>УпрВесКоэф!E21</f>
        <v>0.2</v>
      </c>
      <c r="F21" s="353">
        <f t="shared" si="0"/>
        <v>1.6E-2</v>
      </c>
      <c r="G21" s="385"/>
      <c r="H21" s="402"/>
      <c r="J21" s="3"/>
    </row>
    <row r="22" spans="1:10" ht="60" x14ac:dyDescent="0.25">
      <c r="A22" s="393"/>
      <c r="B22" s="352" t="s">
        <v>27</v>
      </c>
      <c r="C22" s="20" t="s">
        <v>15</v>
      </c>
      <c r="D22" s="216">
        <v>1</v>
      </c>
      <c r="E22" s="75">
        <f>УпрВесКоэф!E22</f>
        <v>0.05</v>
      </c>
      <c r="F22" s="353">
        <f t="shared" si="0"/>
        <v>0.05</v>
      </c>
      <c r="G22" s="385"/>
      <c r="H22" s="402"/>
      <c r="J22" s="3"/>
    </row>
    <row r="23" spans="1:10" ht="60.75" thickBot="1" x14ac:dyDescent="0.3">
      <c r="A23" s="400"/>
      <c r="B23" s="352" t="s">
        <v>28</v>
      </c>
      <c r="C23" s="20" t="s">
        <v>15</v>
      </c>
      <c r="D23" s="216">
        <v>1</v>
      </c>
      <c r="E23" s="75">
        <f>УпрВесКоэф!E23</f>
        <v>0.05</v>
      </c>
      <c r="F23" s="353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52" t="s">
        <v>29</v>
      </c>
      <c r="C24" s="18">
        <v>0.15</v>
      </c>
      <c r="D24" s="217">
        <v>0</v>
      </c>
      <c r="E24" s="75">
        <f>УпрВесКоэф!E24</f>
        <v>1.83</v>
      </c>
      <c r="F24" s="353">
        <f t="shared" si="0"/>
        <v>0</v>
      </c>
      <c r="G24" s="385" t="s">
        <v>110</v>
      </c>
      <c r="H24" s="402">
        <f>(F24+F25+F26+F27)-УпрВесКоэф!$K$25</f>
        <v>0.25</v>
      </c>
      <c r="J24" s="3"/>
    </row>
    <row r="25" spans="1:10" ht="75" x14ac:dyDescent="0.25">
      <c r="A25" s="405"/>
      <c r="B25" s="352" t="s">
        <v>30</v>
      </c>
      <c r="C25" s="18">
        <v>0.15</v>
      </c>
      <c r="D25" s="217">
        <v>0</v>
      </c>
      <c r="E25" s="75">
        <f>УпрВесКоэф!E25</f>
        <v>1.5</v>
      </c>
      <c r="F25" s="353">
        <f t="shared" si="0"/>
        <v>0</v>
      </c>
      <c r="G25" s="385"/>
      <c r="H25" s="402"/>
      <c r="J25" s="3"/>
    </row>
    <row r="26" spans="1:10" ht="36" customHeight="1" x14ac:dyDescent="0.25">
      <c r="A26" s="405"/>
      <c r="B26" s="352" t="s">
        <v>40</v>
      </c>
      <c r="C26" s="20" t="s">
        <v>15</v>
      </c>
      <c r="D26" s="216">
        <v>1</v>
      </c>
      <c r="E26" s="75">
        <f>УпрВесКоэф!E26</f>
        <v>0.25</v>
      </c>
      <c r="F26" s="353">
        <f t="shared" si="0"/>
        <v>0.25</v>
      </c>
      <c r="G26" s="385"/>
      <c r="H26" s="402"/>
      <c r="J26" s="3"/>
    </row>
    <row r="27" spans="1:10" ht="45.75" thickBot="1" x14ac:dyDescent="0.3">
      <c r="A27" s="406"/>
      <c r="B27" s="352" t="s">
        <v>41</v>
      </c>
      <c r="C27" s="20" t="s">
        <v>15</v>
      </c>
      <c r="D27" s="216">
        <v>0</v>
      </c>
      <c r="E27" s="75">
        <f>УпрВесКоэф!E27</f>
        <v>0.25</v>
      </c>
      <c r="F27" s="353">
        <f t="shared" si="0"/>
        <v>0</v>
      </c>
      <c r="G27" s="385"/>
      <c r="H27" s="402"/>
      <c r="J27" s="3"/>
    </row>
    <row r="28" spans="1:10" ht="180.75" thickBot="1" x14ac:dyDescent="0.3">
      <c r="A28" s="228" t="s">
        <v>14</v>
      </c>
      <c r="B28" s="352" t="s">
        <v>6</v>
      </c>
      <c r="C28" s="18">
        <v>0.7</v>
      </c>
      <c r="D28" s="49">
        <v>0.2</v>
      </c>
      <c r="E28" s="75">
        <f>УпрВесКоэф!E28</f>
        <v>1.4279999999999999</v>
      </c>
      <c r="F28" s="353">
        <f t="shared" si="0"/>
        <v>0.28560000000000002</v>
      </c>
      <c r="G28" s="350" t="s">
        <v>110</v>
      </c>
      <c r="H28" s="353">
        <f>F28-УпрВесКоэф!$K$28</f>
        <v>0.28560000000000002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2.8542600000000005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0" zoomScale="80" zoomScaleNormal="80" workbookViewId="0">
      <selection activeCell="G28" sqref="G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51" t="s">
        <v>42</v>
      </c>
      <c r="D3" s="351" t="s">
        <v>109</v>
      </c>
      <c r="E3" s="351" t="s">
        <v>9</v>
      </c>
      <c r="F3" s="351" t="s">
        <v>8</v>
      </c>
      <c r="G3" s="351" t="s">
        <v>10</v>
      </c>
      <c r="H3" s="351" t="s">
        <v>13</v>
      </c>
      <c r="J3" s="3"/>
    </row>
    <row r="4" spans="1:10" ht="30" x14ac:dyDescent="0.25">
      <c r="A4" s="392" t="s">
        <v>3</v>
      </c>
      <c r="B4" s="352" t="s">
        <v>36</v>
      </c>
      <c r="C4" s="6">
        <v>0.7</v>
      </c>
      <c r="D4" s="217">
        <v>0.59</v>
      </c>
      <c r="E4" s="75">
        <f>УпрВесКоэф!E4</f>
        <v>1.429</v>
      </c>
      <c r="F4" s="353">
        <f>D4*E4</f>
        <v>0.84311000000000003</v>
      </c>
      <c r="G4" s="385" t="s">
        <v>111</v>
      </c>
      <c r="H4" s="353">
        <f>F4-УпрВесКоэф!$K$4</f>
        <v>0.84311000000000003</v>
      </c>
      <c r="J4" s="3"/>
    </row>
    <row r="5" spans="1:10" ht="30" x14ac:dyDescent="0.25">
      <c r="A5" s="393"/>
      <c r="B5" s="352" t="s">
        <v>11</v>
      </c>
      <c r="C5" s="6">
        <v>0.7</v>
      </c>
      <c r="D5" s="217">
        <v>0.28999999999999998</v>
      </c>
      <c r="E5" s="75">
        <f>УпрВесКоэф!E5</f>
        <v>1</v>
      </c>
      <c r="F5" s="353">
        <f t="shared" ref="F5:F28" si="0">D5*E5</f>
        <v>0.28999999999999998</v>
      </c>
      <c r="G5" s="385"/>
      <c r="H5" s="402">
        <f>(F5+F6+F7)-УпрВесКоэф!$K$6</f>
        <v>0.38999999999999996</v>
      </c>
      <c r="J5" s="3"/>
    </row>
    <row r="6" spans="1:10" ht="35.25" customHeight="1" x14ac:dyDescent="0.25">
      <c r="A6" s="393"/>
      <c r="B6" s="352" t="s">
        <v>12</v>
      </c>
      <c r="C6" s="6">
        <v>0.3</v>
      </c>
      <c r="D6" s="217">
        <v>0.05</v>
      </c>
      <c r="E6" s="75">
        <f>УпрВесКоэф!E6</f>
        <v>0.8</v>
      </c>
      <c r="F6" s="353">
        <f t="shared" si="0"/>
        <v>4.0000000000000008E-2</v>
      </c>
      <c r="G6" s="385"/>
      <c r="H6" s="402"/>
      <c r="J6" s="3"/>
    </row>
    <row r="7" spans="1:10" ht="30.75" thickBot="1" x14ac:dyDescent="0.3">
      <c r="A7" s="394"/>
      <c r="B7" s="352" t="s">
        <v>16</v>
      </c>
      <c r="C7" s="6">
        <v>0.1</v>
      </c>
      <c r="D7" s="217">
        <v>0.1</v>
      </c>
      <c r="E7" s="75">
        <f>УпрВесКоэф!E7</f>
        <v>0.6</v>
      </c>
      <c r="F7" s="353">
        <f t="shared" si="0"/>
        <v>0.06</v>
      </c>
      <c r="G7" s="385"/>
      <c r="H7" s="402"/>
      <c r="J7" s="3"/>
    </row>
    <row r="8" spans="1:10" ht="124.5" customHeight="1" thickBot="1" x14ac:dyDescent="0.3">
      <c r="A8" s="249" t="s">
        <v>7</v>
      </c>
      <c r="B8" s="352" t="s">
        <v>34</v>
      </c>
      <c r="C8" s="18">
        <v>0.9</v>
      </c>
      <c r="D8" s="49">
        <v>0.68</v>
      </c>
      <c r="E8" s="75">
        <f>УпрВесКоэф!E8</f>
        <v>1.111</v>
      </c>
      <c r="F8" s="353">
        <f t="shared" si="0"/>
        <v>0.75548000000000004</v>
      </c>
      <c r="G8" s="350" t="s">
        <v>110</v>
      </c>
      <c r="H8" s="353">
        <f>F8-УпрВесКоэф!$K$8</f>
        <v>0.75548000000000004</v>
      </c>
      <c r="J8" s="3"/>
    </row>
    <row r="9" spans="1:10" ht="75" x14ac:dyDescent="0.25">
      <c r="A9" s="399" t="s">
        <v>37</v>
      </c>
      <c r="B9" s="352" t="s">
        <v>38</v>
      </c>
      <c r="C9" s="18">
        <v>0.9</v>
      </c>
      <c r="D9" s="49">
        <v>0.87</v>
      </c>
      <c r="E9" s="75">
        <f>УпрВесКоэф!E9</f>
        <v>0.311</v>
      </c>
      <c r="F9" s="353">
        <f t="shared" si="0"/>
        <v>0.27056999999999998</v>
      </c>
      <c r="G9" s="385" t="s">
        <v>110</v>
      </c>
      <c r="H9" s="402">
        <f>(F9+F10+F11+F12)-УпрВесКоэф!$K$10</f>
        <v>0.85856999999999994</v>
      </c>
      <c r="J9" s="3"/>
    </row>
    <row r="10" spans="1:10" ht="93.75" customHeight="1" x14ac:dyDescent="0.25">
      <c r="A10" s="393"/>
      <c r="B10" s="352" t="s">
        <v>17</v>
      </c>
      <c r="C10" s="18">
        <v>0.8</v>
      </c>
      <c r="D10" s="49">
        <v>0.57999999999999996</v>
      </c>
      <c r="E10" s="75">
        <f>УпрВесКоэф!E10</f>
        <v>0.3</v>
      </c>
      <c r="F10" s="353">
        <f t="shared" si="0"/>
        <v>0.17399999999999999</v>
      </c>
      <c r="G10" s="385"/>
      <c r="H10" s="402"/>
      <c r="J10" s="3"/>
    </row>
    <row r="11" spans="1:10" ht="90" x14ac:dyDescent="0.25">
      <c r="A11" s="393"/>
      <c r="B11" s="352" t="s">
        <v>18</v>
      </c>
      <c r="C11" s="18">
        <v>0.8</v>
      </c>
      <c r="D11" s="49">
        <v>0.67</v>
      </c>
      <c r="E11" s="75">
        <f>УпрВесКоэф!E11</f>
        <v>0.3</v>
      </c>
      <c r="F11" s="353">
        <f t="shared" si="0"/>
        <v>0.20100000000000001</v>
      </c>
      <c r="G11" s="385"/>
      <c r="H11" s="402"/>
      <c r="J11" s="3"/>
    </row>
    <row r="12" spans="1:10" ht="60.75" thickBot="1" x14ac:dyDescent="0.3">
      <c r="A12" s="394"/>
      <c r="B12" s="352" t="s">
        <v>39</v>
      </c>
      <c r="C12" s="18">
        <v>0.8</v>
      </c>
      <c r="D12" s="49">
        <v>0.71</v>
      </c>
      <c r="E12" s="75">
        <f>УпрВесКоэф!E12</f>
        <v>0.3</v>
      </c>
      <c r="F12" s="353">
        <f t="shared" si="0"/>
        <v>0.21299999999999999</v>
      </c>
      <c r="G12" s="385"/>
      <c r="H12" s="402"/>
      <c r="J12" s="3"/>
    </row>
    <row r="13" spans="1:10" ht="90" x14ac:dyDescent="0.25">
      <c r="A13" s="392" t="s">
        <v>4</v>
      </c>
      <c r="B13" s="352" t="s">
        <v>19</v>
      </c>
      <c r="C13" s="18">
        <v>0.5</v>
      </c>
      <c r="D13" s="217">
        <v>0.75</v>
      </c>
      <c r="E13" s="75">
        <f>УпрВесКоэф!E13</f>
        <v>0.26</v>
      </c>
      <c r="F13" s="353">
        <f t="shared" si="0"/>
        <v>0.19500000000000001</v>
      </c>
      <c r="G13" s="385" t="s">
        <v>110</v>
      </c>
      <c r="H13" s="402">
        <f>(F13+F14+F15+F16+F17+F18+F19+F20+F21+F22+F23)-УпрВесКоэф!$K$17</f>
        <v>0.73100000000000009</v>
      </c>
      <c r="J13" s="3"/>
    </row>
    <row r="14" spans="1:10" ht="90" x14ac:dyDescent="0.25">
      <c r="A14" s="393"/>
      <c r="B14" s="352" t="s">
        <v>20</v>
      </c>
      <c r="C14" s="18">
        <v>0.8</v>
      </c>
      <c r="D14" s="217">
        <v>1</v>
      </c>
      <c r="E14" s="75">
        <f>УпрВесКоэф!E14</f>
        <v>0.2</v>
      </c>
      <c r="F14" s="353">
        <f t="shared" si="0"/>
        <v>0.2</v>
      </c>
      <c r="G14" s="385"/>
      <c r="H14" s="402"/>
      <c r="J14" s="3"/>
    </row>
    <row r="15" spans="1:10" ht="45" x14ac:dyDescent="0.25">
      <c r="A15" s="393"/>
      <c r="B15" s="352" t="s">
        <v>21</v>
      </c>
      <c r="C15" s="20" t="s">
        <v>15</v>
      </c>
      <c r="D15" s="216">
        <v>1</v>
      </c>
      <c r="E15" s="75">
        <f>УпрВесКоэф!E15</f>
        <v>0.05</v>
      </c>
      <c r="F15" s="353">
        <f t="shared" si="0"/>
        <v>0.05</v>
      </c>
      <c r="G15" s="385"/>
      <c r="H15" s="402"/>
      <c r="J15" s="3"/>
    </row>
    <row r="16" spans="1:10" ht="75" x14ac:dyDescent="0.25">
      <c r="A16" s="393"/>
      <c r="B16" s="352" t="s">
        <v>22</v>
      </c>
      <c r="C16" s="20" t="s">
        <v>15</v>
      </c>
      <c r="D16" s="216">
        <v>1</v>
      </c>
      <c r="E16" s="75">
        <f>УпрВесКоэф!E16</f>
        <v>0.05</v>
      </c>
      <c r="F16" s="353">
        <f t="shared" si="0"/>
        <v>0.05</v>
      </c>
      <c r="G16" s="385"/>
      <c r="H16" s="402"/>
      <c r="J16" s="3"/>
    </row>
    <row r="17" spans="1:10" ht="135" x14ac:dyDescent="0.25">
      <c r="A17" s="393"/>
      <c r="B17" s="352" t="s">
        <v>35</v>
      </c>
      <c r="C17" s="18">
        <v>0.5</v>
      </c>
      <c r="D17" s="217">
        <v>0.65</v>
      </c>
      <c r="E17" s="75">
        <f>УпрВесКоэф!E17</f>
        <v>0.2</v>
      </c>
      <c r="F17" s="353">
        <f t="shared" si="0"/>
        <v>0.13</v>
      </c>
      <c r="G17" s="385"/>
      <c r="H17" s="402"/>
      <c r="J17" s="3"/>
    </row>
    <row r="18" spans="1:10" ht="90" x14ac:dyDescent="0.25">
      <c r="A18" s="393"/>
      <c r="B18" s="352" t="s">
        <v>23</v>
      </c>
      <c r="C18" s="18">
        <v>0.7</v>
      </c>
      <c r="D18" s="217">
        <v>0</v>
      </c>
      <c r="E18" s="75">
        <f>УпрВесКоэф!E18</f>
        <v>0.2</v>
      </c>
      <c r="F18" s="353">
        <f t="shared" si="0"/>
        <v>0</v>
      </c>
      <c r="G18" s="385"/>
      <c r="H18" s="402"/>
      <c r="J18" s="3"/>
    </row>
    <row r="19" spans="1:10" ht="60" x14ac:dyDescent="0.25">
      <c r="A19" s="393"/>
      <c r="B19" s="352" t="s">
        <v>24</v>
      </c>
      <c r="C19" s="18">
        <v>1</v>
      </c>
      <c r="D19" s="217">
        <v>0.04</v>
      </c>
      <c r="E19" s="75">
        <f>УпрВесКоэф!E19</f>
        <v>0.15</v>
      </c>
      <c r="F19" s="353">
        <f t="shared" si="0"/>
        <v>6.0000000000000001E-3</v>
      </c>
      <c r="G19" s="385"/>
      <c r="H19" s="402"/>
      <c r="J19" s="3"/>
    </row>
    <row r="20" spans="1:10" ht="60" x14ac:dyDescent="0.25">
      <c r="A20" s="393"/>
      <c r="B20" s="352" t="s">
        <v>25</v>
      </c>
      <c r="C20" s="18">
        <v>0.25</v>
      </c>
      <c r="D20" s="217">
        <v>0</v>
      </c>
      <c r="E20" s="75">
        <f>УпрВесКоэф!E20</f>
        <v>0.2</v>
      </c>
      <c r="F20" s="353">
        <f t="shared" si="0"/>
        <v>0</v>
      </c>
      <c r="G20" s="385"/>
      <c r="H20" s="402"/>
      <c r="J20" s="3"/>
    </row>
    <row r="21" spans="1:10" ht="45" x14ac:dyDescent="0.25">
      <c r="A21" s="393"/>
      <c r="B21" s="352" t="s">
        <v>26</v>
      </c>
      <c r="C21" s="18">
        <v>0.35</v>
      </c>
      <c r="D21" s="217">
        <v>0</v>
      </c>
      <c r="E21" s="75">
        <f>УпрВесКоэф!E21</f>
        <v>0.2</v>
      </c>
      <c r="F21" s="353">
        <f t="shared" si="0"/>
        <v>0</v>
      </c>
      <c r="G21" s="385"/>
      <c r="H21" s="402"/>
      <c r="J21" s="3"/>
    </row>
    <row r="22" spans="1:10" ht="60" x14ac:dyDescent="0.25">
      <c r="A22" s="393"/>
      <c r="B22" s="352" t="s">
        <v>27</v>
      </c>
      <c r="C22" s="20" t="s">
        <v>15</v>
      </c>
      <c r="D22" s="216">
        <v>1</v>
      </c>
      <c r="E22" s="75">
        <f>УпрВесКоэф!E22</f>
        <v>0.05</v>
      </c>
      <c r="F22" s="353">
        <f t="shared" si="0"/>
        <v>0.05</v>
      </c>
      <c r="G22" s="385"/>
      <c r="H22" s="402"/>
      <c r="J22" s="3"/>
    </row>
    <row r="23" spans="1:10" ht="60.75" thickBot="1" x14ac:dyDescent="0.3">
      <c r="A23" s="400"/>
      <c r="B23" s="352" t="s">
        <v>28</v>
      </c>
      <c r="C23" s="20" t="s">
        <v>15</v>
      </c>
      <c r="D23" s="216">
        <v>1</v>
      </c>
      <c r="E23" s="75">
        <f>УпрВесКоэф!E23</f>
        <v>0.05</v>
      </c>
      <c r="F23" s="353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52" t="s">
        <v>29</v>
      </c>
      <c r="C24" s="18">
        <v>0.15</v>
      </c>
      <c r="D24" s="217">
        <v>0.17</v>
      </c>
      <c r="E24" s="75">
        <f>УпрВесКоэф!E24</f>
        <v>1.83</v>
      </c>
      <c r="F24" s="353">
        <f t="shared" si="0"/>
        <v>0.31110000000000004</v>
      </c>
      <c r="G24" s="385" t="s">
        <v>2</v>
      </c>
      <c r="H24" s="402">
        <f>(F24+F25+F26+F27)-УпрВесКоэф!$K$25</f>
        <v>2.1311</v>
      </c>
      <c r="J24" s="3"/>
    </row>
    <row r="25" spans="1:10" ht="75" x14ac:dyDescent="0.25">
      <c r="A25" s="405"/>
      <c r="B25" s="352" t="s">
        <v>30</v>
      </c>
      <c r="C25" s="18">
        <v>0.15</v>
      </c>
      <c r="D25" s="217">
        <v>0.88</v>
      </c>
      <c r="E25" s="75">
        <f>УпрВесКоэф!E25</f>
        <v>1.5</v>
      </c>
      <c r="F25" s="353">
        <f t="shared" si="0"/>
        <v>1.32</v>
      </c>
      <c r="G25" s="385"/>
      <c r="H25" s="402"/>
      <c r="J25" s="3"/>
    </row>
    <row r="26" spans="1:10" ht="36" customHeight="1" x14ac:dyDescent="0.25">
      <c r="A26" s="405"/>
      <c r="B26" s="352" t="s">
        <v>40</v>
      </c>
      <c r="C26" s="20" t="s">
        <v>15</v>
      </c>
      <c r="D26" s="216">
        <v>1</v>
      </c>
      <c r="E26" s="75">
        <f>УпрВесКоэф!E26</f>
        <v>0.25</v>
      </c>
      <c r="F26" s="353">
        <f t="shared" si="0"/>
        <v>0.25</v>
      </c>
      <c r="G26" s="385"/>
      <c r="H26" s="402"/>
      <c r="J26" s="3"/>
    </row>
    <row r="27" spans="1:10" ht="45.75" thickBot="1" x14ac:dyDescent="0.3">
      <c r="A27" s="406"/>
      <c r="B27" s="352" t="s">
        <v>41</v>
      </c>
      <c r="C27" s="20" t="s">
        <v>15</v>
      </c>
      <c r="D27" s="216">
        <v>1</v>
      </c>
      <c r="E27" s="75">
        <f>УпрВесКоэф!E27</f>
        <v>0.25</v>
      </c>
      <c r="F27" s="353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52" t="s">
        <v>6</v>
      </c>
      <c r="C28" s="18">
        <v>0.7</v>
      </c>
      <c r="D28" s="49">
        <v>0.5</v>
      </c>
      <c r="E28" s="75">
        <f>УпрВесКоэф!E28</f>
        <v>1.4279999999999999</v>
      </c>
      <c r="F28" s="353">
        <f t="shared" si="0"/>
        <v>0.71399999999999997</v>
      </c>
      <c r="G28" s="350" t="s">
        <v>110</v>
      </c>
      <c r="H28" s="353">
        <f>F28-УпрВесКоэф!$K$28</f>
        <v>0.71399999999999997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5.5801499999999997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0" zoomScale="80" zoomScaleNormal="80" workbookViewId="0">
      <selection activeCell="E35" sqref="E35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51" t="s">
        <v>42</v>
      </c>
      <c r="D3" s="351" t="s">
        <v>109</v>
      </c>
      <c r="E3" s="351" t="s">
        <v>9</v>
      </c>
      <c r="F3" s="351" t="s">
        <v>8</v>
      </c>
      <c r="G3" s="351" t="s">
        <v>10</v>
      </c>
      <c r="H3" s="351" t="s">
        <v>13</v>
      </c>
      <c r="J3" s="3"/>
    </row>
    <row r="4" spans="1:10" ht="30" x14ac:dyDescent="0.25">
      <c r="A4" s="392" t="s">
        <v>3</v>
      </c>
      <c r="B4" s="352" t="s">
        <v>36</v>
      </c>
      <c r="C4" s="6">
        <v>0.7</v>
      </c>
      <c r="D4" s="217">
        <v>0.59</v>
      </c>
      <c r="E4" s="75">
        <f>УпрВесКоэф!E4</f>
        <v>1.429</v>
      </c>
      <c r="F4" s="353">
        <f>D4*E4</f>
        <v>0.84311000000000003</v>
      </c>
      <c r="G4" s="385" t="s">
        <v>111</v>
      </c>
      <c r="H4" s="353">
        <f>F4-УпрВесКоэф!$K$4</f>
        <v>0.84311000000000003</v>
      </c>
      <c r="J4" s="3"/>
    </row>
    <row r="5" spans="1:10" ht="30" x14ac:dyDescent="0.25">
      <c r="A5" s="393"/>
      <c r="B5" s="352" t="s">
        <v>11</v>
      </c>
      <c r="C5" s="6">
        <v>0.7</v>
      </c>
      <c r="D5" s="217">
        <v>0.28999999999999998</v>
      </c>
      <c r="E5" s="75">
        <f>УпрВесКоэф!E5</f>
        <v>1</v>
      </c>
      <c r="F5" s="353">
        <f t="shared" ref="F5:F28" si="0">D5*E5</f>
        <v>0.28999999999999998</v>
      </c>
      <c r="G5" s="385"/>
      <c r="H5" s="402">
        <f>(F5+F6+F7)-УпрВесКоэф!$K$6</f>
        <v>0.38999999999999996</v>
      </c>
      <c r="J5" s="3"/>
    </row>
    <row r="6" spans="1:10" ht="35.25" customHeight="1" x14ac:dyDescent="0.25">
      <c r="A6" s="393"/>
      <c r="B6" s="352" t="s">
        <v>12</v>
      </c>
      <c r="C6" s="6">
        <v>0.3</v>
      </c>
      <c r="D6" s="217">
        <v>0.05</v>
      </c>
      <c r="E6" s="75">
        <f>УпрВесКоэф!E6</f>
        <v>0.8</v>
      </c>
      <c r="F6" s="353">
        <f t="shared" si="0"/>
        <v>4.0000000000000008E-2</v>
      </c>
      <c r="G6" s="385"/>
      <c r="H6" s="402"/>
      <c r="J6" s="3"/>
    </row>
    <row r="7" spans="1:10" ht="30.75" thickBot="1" x14ac:dyDescent="0.3">
      <c r="A7" s="394"/>
      <c r="B7" s="352" t="s">
        <v>16</v>
      </c>
      <c r="C7" s="6">
        <v>0.1</v>
      </c>
      <c r="D7" s="217">
        <v>0.1</v>
      </c>
      <c r="E7" s="75">
        <f>УпрВесКоэф!E7</f>
        <v>0.6</v>
      </c>
      <c r="F7" s="353">
        <f t="shared" si="0"/>
        <v>0.06</v>
      </c>
      <c r="G7" s="385"/>
      <c r="H7" s="402"/>
      <c r="J7" s="3"/>
    </row>
    <row r="8" spans="1:10" ht="124.5" customHeight="1" thickBot="1" x14ac:dyDescent="0.3">
      <c r="A8" s="249" t="s">
        <v>7</v>
      </c>
      <c r="B8" s="352" t="s">
        <v>34</v>
      </c>
      <c r="C8" s="18">
        <v>0.9</v>
      </c>
      <c r="D8" s="49">
        <v>0.68</v>
      </c>
      <c r="E8" s="75">
        <f>УпрВесКоэф!E8</f>
        <v>1.111</v>
      </c>
      <c r="F8" s="353">
        <f t="shared" si="0"/>
        <v>0.75548000000000004</v>
      </c>
      <c r="G8" s="350" t="s">
        <v>110</v>
      </c>
      <c r="H8" s="353">
        <f>F8-УпрВесКоэф!$K$8</f>
        <v>0.75548000000000004</v>
      </c>
      <c r="J8" s="3"/>
    </row>
    <row r="9" spans="1:10" ht="75" x14ac:dyDescent="0.25">
      <c r="A9" s="399" t="s">
        <v>37</v>
      </c>
      <c r="B9" s="352" t="s">
        <v>38</v>
      </c>
      <c r="C9" s="18">
        <v>0.9</v>
      </c>
      <c r="D9" s="49">
        <v>0.87</v>
      </c>
      <c r="E9" s="75">
        <f>УпрВесКоэф!E9</f>
        <v>0.311</v>
      </c>
      <c r="F9" s="353">
        <f t="shared" si="0"/>
        <v>0.27056999999999998</v>
      </c>
      <c r="G9" s="385" t="s">
        <v>110</v>
      </c>
      <c r="H9" s="402">
        <f>(F9+F10+F11+F12)-УпрВесКоэф!$K$10</f>
        <v>0.85856999999999994</v>
      </c>
      <c r="J9" s="3"/>
    </row>
    <row r="10" spans="1:10" ht="93.75" customHeight="1" x14ac:dyDescent="0.25">
      <c r="A10" s="393"/>
      <c r="B10" s="352" t="s">
        <v>17</v>
      </c>
      <c r="C10" s="18">
        <v>0.8</v>
      </c>
      <c r="D10" s="49">
        <v>0.57999999999999996</v>
      </c>
      <c r="E10" s="75">
        <f>УпрВесКоэф!E10</f>
        <v>0.3</v>
      </c>
      <c r="F10" s="353">
        <f t="shared" si="0"/>
        <v>0.17399999999999999</v>
      </c>
      <c r="G10" s="385"/>
      <c r="H10" s="402"/>
      <c r="J10" s="3"/>
    </row>
    <row r="11" spans="1:10" ht="90" x14ac:dyDescent="0.25">
      <c r="A11" s="393"/>
      <c r="B11" s="352" t="s">
        <v>18</v>
      </c>
      <c r="C11" s="18">
        <v>0.8</v>
      </c>
      <c r="D11" s="49">
        <v>0.67</v>
      </c>
      <c r="E11" s="75">
        <f>УпрВесКоэф!E11</f>
        <v>0.3</v>
      </c>
      <c r="F11" s="353">
        <f t="shared" si="0"/>
        <v>0.20100000000000001</v>
      </c>
      <c r="G11" s="385"/>
      <c r="H11" s="402"/>
      <c r="J11" s="3"/>
    </row>
    <row r="12" spans="1:10" ht="60.75" thickBot="1" x14ac:dyDescent="0.3">
      <c r="A12" s="394"/>
      <c r="B12" s="352" t="s">
        <v>39</v>
      </c>
      <c r="C12" s="18">
        <v>0.8</v>
      </c>
      <c r="D12" s="49">
        <v>0.71</v>
      </c>
      <c r="E12" s="75">
        <f>УпрВесКоэф!E12</f>
        <v>0.3</v>
      </c>
      <c r="F12" s="353">
        <f t="shared" si="0"/>
        <v>0.21299999999999999</v>
      </c>
      <c r="G12" s="385"/>
      <c r="H12" s="402"/>
      <c r="J12" s="3"/>
    </row>
    <row r="13" spans="1:10" ht="90" x14ac:dyDescent="0.25">
      <c r="A13" s="392" t="s">
        <v>4</v>
      </c>
      <c r="B13" s="352" t="s">
        <v>19</v>
      </c>
      <c r="C13" s="18">
        <v>0.5</v>
      </c>
      <c r="D13" s="217">
        <v>0.75</v>
      </c>
      <c r="E13" s="75">
        <f>УпрВесКоэф!E13</f>
        <v>0.26</v>
      </c>
      <c r="F13" s="353">
        <f t="shared" si="0"/>
        <v>0.19500000000000001</v>
      </c>
      <c r="G13" s="385" t="s">
        <v>110</v>
      </c>
      <c r="H13" s="402">
        <f>(F13+F14+F15+F16+F17+F18+F19+F20+F21+F22+F23)-УпрВесКоэф!$K$17</f>
        <v>0.73100000000000009</v>
      </c>
      <c r="J13" s="3"/>
    </row>
    <row r="14" spans="1:10" ht="90" x14ac:dyDescent="0.25">
      <c r="A14" s="393"/>
      <c r="B14" s="352" t="s">
        <v>20</v>
      </c>
      <c r="C14" s="18">
        <v>0.8</v>
      </c>
      <c r="D14" s="217">
        <v>1</v>
      </c>
      <c r="E14" s="75">
        <f>УпрВесКоэф!E14</f>
        <v>0.2</v>
      </c>
      <c r="F14" s="353">
        <f t="shared" si="0"/>
        <v>0.2</v>
      </c>
      <c r="G14" s="385"/>
      <c r="H14" s="402"/>
      <c r="J14" s="3"/>
    </row>
    <row r="15" spans="1:10" ht="45" x14ac:dyDescent="0.25">
      <c r="A15" s="393"/>
      <c r="B15" s="352" t="s">
        <v>21</v>
      </c>
      <c r="C15" s="20" t="s">
        <v>15</v>
      </c>
      <c r="D15" s="216">
        <v>1</v>
      </c>
      <c r="E15" s="75">
        <f>УпрВесКоэф!E15</f>
        <v>0.05</v>
      </c>
      <c r="F15" s="353">
        <f t="shared" si="0"/>
        <v>0.05</v>
      </c>
      <c r="G15" s="385"/>
      <c r="H15" s="402"/>
      <c r="J15" s="3"/>
    </row>
    <row r="16" spans="1:10" ht="75" x14ac:dyDescent="0.25">
      <c r="A16" s="393"/>
      <c r="B16" s="352" t="s">
        <v>22</v>
      </c>
      <c r="C16" s="20" t="s">
        <v>15</v>
      </c>
      <c r="D16" s="216">
        <v>1</v>
      </c>
      <c r="E16" s="75">
        <f>УпрВесКоэф!E16</f>
        <v>0.05</v>
      </c>
      <c r="F16" s="353">
        <f t="shared" si="0"/>
        <v>0.05</v>
      </c>
      <c r="G16" s="385"/>
      <c r="H16" s="402"/>
      <c r="J16" s="3"/>
    </row>
    <row r="17" spans="1:10" ht="135" x14ac:dyDescent="0.25">
      <c r="A17" s="393"/>
      <c r="B17" s="352" t="s">
        <v>35</v>
      </c>
      <c r="C17" s="18">
        <v>0.5</v>
      </c>
      <c r="D17" s="217">
        <v>0.65</v>
      </c>
      <c r="E17" s="75">
        <f>УпрВесКоэф!E17</f>
        <v>0.2</v>
      </c>
      <c r="F17" s="353">
        <f t="shared" si="0"/>
        <v>0.13</v>
      </c>
      <c r="G17" s="385"/>
      <c r="H17" s="402"/>
      <c r="J17" s="3"/>
    </row>
    <row r="18" spans="1:10" ht="90" x14ac:dyDescent="0.25">
      <c r="A18" s="393"/>
      <c r="B18" s="352" t="s">
        <v>23</v>
      </c>
      <c r="C18" s="18">
        <v>0.7</v>
      </c>
      <c r="D18" s="217">
        <v>0</v>
      </c>
      <c r="E18" s="75">
        <f>УпрВесКоэф!E18</f>
        <v>0.2</v>
      </c>
      <c r="F18" s="353">
        <f t="shared" si="0"/>
        <v>0</v>
      </c>
      <c r="G18" s="385"/>
      <c r="H18" s="402"/>
      <c r="J18" s="3"/>
    </row>
    <row r="19" spans="1:10" ht="60" x14ac:dyDescent="0.25">
      <c r="A19" s="393"/>
      <c r="B19" s="352" t="s">
        <v>24</v>
      </c>
      <c r="C19" s="18">
        <v>1</v>
      </c>
      <c r="D19" s="217">
        <v>0.04</v>
      </c>
      <c r="E19" s="75">
        <f>УпрВесКоэф!E19</f>
        <v>0.15</v>
      </c>
      <c r="F19" s="353">
        <f t="shared" si="0"/>
        <v>6.0000000000000001E-3</v>
      </c>
      <c r="G19" s="385"/>
      <c r="H19" s="402"/>
      <c r="J19" s="3"/>
    </row>
    <row r="20" spans="1:10" ht="60" x14ac:dyDescent="0.25">
      <c r="A20" s="393"/>
      <c r="B20" s="352" t="s">
        <v>25</v>
      </c>
      <c r="C20" s="18">
        <v>0.25</v>
      </c>
      <c r="D20" s="217">
        <v>0</v>
      </c>
      <c r="E20" s="75">
        <f>УпрВесКоэф!E20</f>
        <v>0.2</v>
      </c>
      <c r="F20" s="353">
        <f t="shared" si="0"/>
        <v>0</v>
      </c>
      <c r="G20" s="385"/>
      <c r="H20" s="402"/>
      <c r="J20" s="3"/>
    </row>
    <row r="21" spans="1:10" ht="45" x14ac:dyDescent="0.25">
      <c r="A21" s="393"/>
      <c r="B21" s="352" t="s">
        <v>26</v>
      </c>
      <c r="C21" s="18">
        <v>0.35</v>
      </c>
      <c r="D21" s="217">
        <v>0</v>
      </c>
      <c r="E21" s="75">
        <f>УпрВесКоэф!E21</f>
        <v>0.2</v>
      </c>
      <c r="F21" s="353">
        <f t="shared" si="0"/>
        <v>0</v>
      </c>
      <c r="G21" s="385"/>
      <c r="H21" s="402"/>
      <c r="J21" s="3"/>
    </row>
    <row r="22" spans="1:10" ht="60" x14ac:dyDescent="0.25">
      <c r="A22" s="393"/>
      <c r="B22" s="352" t="s">
        <v>27</v>
      </c>
      <c r="C22" s="20" t="s">
        <v>15</v>
      </c>
      <c r="D22" s="216">
        <v>1</v>
      </c>
      <c r="E22" s="75">
        <f>УпрВесКоэф!E22</f>
        <v>0.05</v>
      </c>
      <c r="F22" s="353">
        <f t="shared" si="0"/>
        <v>0.05</v>
      </c>
      <c r="G22" s="385"/>
      <c r="H22" s="402"/>
      <c r="J22" s="3"/>
    </row>
    <row r="23" spans="1:10" ht="60.75" thickBot="1" x14ac:dyDescent="0.3">
      <c r="A23" s="400"/>
      <c r="B23" s="352" t="s">
        <v>28</v>
      </c>
      <c r="C23" s="20" t="s">
        <v>15</v>
      </c>
      <c r="D23" s="216">
        <v>1</v>
      </c>
      <c r="E23" s="75">
        <f>УпрВесКоэф!E23</f>
        <v>0.05</v>
      </c>
      <c r="F23" s="353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52" t="s">
        <v>29</v>
      </c>
      <c r="C24" s="18">
        <v>0.15</v>
      </c>
      <c r="D24" s="217">
        <v>0.17</v>
      </c>
      <c r="E24" s="75">
        <f>УпрВесКоэф!E24</f>
        <v>1.83</v>
      </c>
      <c r="F24" s="353">
        <f t="shared" si="0"/>
        <v>0.31110000000000004</v>
      </c>
      <c r="G24" s="385" t="s">
        <v>2</v>
      </c>
      <c r="H24" s="402">
        <f>(F24+F25+F26+F27)-УпрВесКоэф!$K$25</f>
        <v>2.1311</v>
      </c>
      <c r="J24" s="3"/>
    </row>
    <row r="25" spans="1:10" ht="75" x14ac:dyDescent="0.25">
      <c r="A25" s="405"/>
      <c r="B25" s="352" t="s">
        <v>30</v>
      </c>
      <c r="C25" s="18">
        <v>0.15</v>
      </c>
      <c r="D25" s="217">
        <v>0.88</v>
      </c>
      <c r="E25" s="75">
        <f>УпрВесКоэф!E25</f>
        <v>1.5</v>
      </c>
      <c r="F25" s="353">
        <f t="shared" si="0"/>
        <v>1.32</v>
      </c>
      <c r="G25" s="385"/>
      <c r="H25" s="402"/>
      <c r="J25" s="3"/>
    </row>
    <row r="26" spans="1:10" ht="36" customHeight="1" x14ac:dyDescent="0.25">
      <c r="A26" s="405"/>
      <c r="B26" s="352" t="s">
        <v>40</v>
      </c>
      <c r="C26" s="20" t="s">
        <v>15</v>
      </c>
      <c r="D26" s="216">
        <v>1</v>
      </c>
      <c r="E26" s="75">
        <f>УпрВесКоэф!E26</f>
        <v>0.25</v>
      </c>
      <c r="F26" s="353">
        <f t="shared" si="0"/>
        <v>0.25</v>
      </c>
      <c r="G26" s="385"/>
      <c r="H26" s="402"/>
      <c r="J26" s="3"/>
    </row>
    <row r="27" spans="1:10" ht="45.75" thickBot="1" x14ac:dyDescent="0.3">
      <c r="A27" s="406"/>
      <c r="B27" s="352" t="s">
        <v>41</v>
      </c>
      <c r="C27" s="20" t="s">
        <v>15</v>
      </c>
      <c r="D27" s="216">
        <v>1</v>
      </c>
      <c r="E27" s="75">
        <f>УпрВесКоэф!E27</f>
        <v>0.25</v>
      </c>
      <c r="F27" s="353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52" t="s">
        <v>6</v>
      </c>
      <c r="C28" s="18">
        <v>0.7</v>
      </c>
      <c r="D28" s="49">
        <v>0.5</v>
      </c>
      <c r="E28" s="75">
        <f>УпрВесКоэф!E28</f>
        <v>1.4279999999999999</v>
      </c>
      <c r="F28" s="353">
        <f t="shared" si="0"/>
        <v>0.71399999999999997</v>
      </c>
      <c r="G28" s="350" t="s">
        <v>110</v>
      </c>
      <c r="H28" s="353">
        <f>F28-УпрВесКоэф!$K$28</f>
        <v>0.71399999999999997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5.5801499999999997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0" zoomScale="80" zoomScaleNormal="8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54" t="s">
        <v>42</v>
      </c>
      <c r="D3" s="354" t="s">
        <v>109</v>
      </c>
      <c r="E3" s="354" t="s">
        <v>9</v>
      </c>
      <c r="F3" s="354" t="s">
        <v>8</v>
      </c>
      <c r="G3" s="354" t="s">
        <v>10</v>
      </c>
      <c r="H3" s="354" t="s">
        <v>13</v>
      </c>
      <c r="J3" s="3"/>
    </row>
    <row r="4" spans="1:10" ht="30" x14ac:dyDescent="0.25">
      <c r="A4" s="392" t="s">
        <v>3</v>
      </c>
      <c r="B4" s="357" t="s">
        <v>36</v>
      </c>
      <c r="C4" s="6">
        <v>0.7</v>
      </c>
      <c r="D4" s="217">
        <v>0</v>
      </c>
      <c r="E4" s="75">
        <f>УпрВесКоэф!E4</f>
        <v>1.429</v>
      </c>
      <c r="F4" s="356">
        <f>D4*E4</f>
        <v>0</v>
      </c>
      <c r="G4" s="385" t="s">
        <v>111</v>
      </c>
      <c r="H4" s="356">
        <f>F4-УпрВесКоэф!$K$4</f>
        <v>0</v>
      </c>
      <c r="J4" s="3"/>
    </row>
    <row r="5" spans="1:10" ht="30" x14ac:dyDescent="0.25">
      <c r="A5" s="393"/>
      <c r="B5" s="357" t="s">
        <v>11</v>
      </c>
      <c r="C5" s="6">
        <v>0.7</v>
      </c>
      <c r="D5" s="217">
        <v>0.88</v>
      </c>
      <c r="E5" s="75">
        <f>УпрВесКоэф!E5</f>
        <v>1</v>
      </c>
      <c r="F5" s="356">
        <f t="shared" ref="F5:F28" si="0">D5*E5</f>
        <v>0.88</v>
      </c>
      <c r="G5" s="385"/>
      <c r="H5" s="402">
        <f>(F5+F6+F7)-УпрВесКоэф!$K$6</f>
        <v>1.2000000000000002</v>
      </c>
      <c r="J5" s="3"/>
    </row>
    <row r="6" spans="1:10" ht="35.25" customHeight="1" x14ac:dyDescent="0.25">
      <c r="A6" s="393"/>
      <c r="B6" s="357" t="s">
        <v>12</v>
      </c>
      <c r="C6" s="6">
        <v>0.3</v>
      </c>
      <c r="D6" s="217">
        <v>0.31</v>
      </c>
      <c r="E6" s="75">
        <f>УпрВесКоэф!E6</f>
        <v>0.8</v>
      </c>
      <c r="F6" s="356">
        <f t="shared" si="0"/>
        <v>0.248</v>
      </c>
      <c r="G6" s="385"/>
      <c r="H6" s="402"/>
      <c r="J6" s="3"/>
    </row>
    <row r="7" spans="1:10" ht="30.75" thickBot="1" x14ac:dyDescent="0.3">
      <c r="A7" s="394"/>
      <c r="B7" s="357" t="s">
        <v>16</v>
      </c>
      <c r="C7" s="6">
        <v>0.1</v>
      </c>
      <c r="D7" s="217">
        <v>0.12</v>
      </c>
      <c r="E7" s="75">
        <f>УпрВесКоэф!E7</f>
        <v>0.6</v>
      </c>
      <c r="F7" s="356">
        <f t="shared" si="0"/>
        <v>7.1999999999999995E-2</v>
      </c>
      <c r="G7" s="385"/>
      <c r="H7" s="402"/>
      <c r="J7" s="3"/>
    </row>
    <row r="8" spans="1:10" ht="124.5" customHeight="1" thickBot="1" x14ac:dyDescent="0.3">
      <c r="A8" s="249" t="s">
        <v>7</v>
      </c>
      <c r="B8" s="357" t="s">
        <v>34</v>
      </c>
      <c r="C8" s="18">
        <v>0.9</v>
      </c>
      <c r="D8" s="49">
        <v>0.69499999999999995</v>
      </c>
      <c r="E8" s="75">
        <f>УпрВесКоэф!E8</f>
        <v>1.111</v>
      </c>
      <c r="F8" s="356">
        <f t="shared" si="0"/>
        <v>0.77214499999999997</v>
      </c>
      <c r="G8" s="355" t="s">
        <v>110</v>
      </c>
      <c r="H8" s="356">
        <f>F8-УпрВесКоэф!$K$8</f>
        <v>0.77214499999999997</v>
      </c>
      <c r="J8" s="3"/>
    </row>
    <row r="9" spans="1:10" ht="75" x14ac:dyDescent="0.25">
      <c r="A9" s="399" t="s">
        <v>37</v>
      </c>
      <c r="B9" s="357" t="s">
        <v>38</v>
      </c>
      <c r="C9" s="18">
        <v>0.9</v>
      </c>
      <c r="D9" s="49">
        <v>0.8</v>
      </c>
      <c r="E9" s="75">
        <f>УпрВесКоэф!E9</f>
        <v>0.311</v>
      </c>
      <c r="F9" s="356">
        <f t="shared" si="0"/>
        <v>0.24880000000000002</v>
      </c>
      <c r="G9" s="385" t="s">
        <v>110</v>
      </c>
      <c r="H9" s="402">
        <f>(F9+F10+F11+F12)-УпрВесКоэф!$K$10</f>
        <v>0.86890000000000001</v>
      </c>
      <c r="J9" s="3"/>
    </row>
    <row r="10" spans="1:10" ht="93.75" customHeight="1" x14ac:dyDescent="0.25">
      <c r="A10" s="393"/>
      <c r="B10" s="357" t="s">
        <v>17</v>
      </c>
      <c r="C10" s="18">
        <v>0.8</v>
      </c>
      <c r="D10" s="49">
        <v>0.67600000000000005</v>
      </c>
      <c r="E10" s="75">
        <f>УпрВесКоэф!E10</f>
        <v>0.3</v>
      </c>
      <c r="F10" s="356">
        <f t="shared" si="0"/>
        <v>0.20280000000000001</v>
      </c>
      <c r="G10" s="385"/>
      <c r="H10" s="402"/>
      <c r="J10" s="3"/>
    </row>
    <row r="11" spans="1:10" ht="90" x14ac:dyDescent="0.25">
      <c r="A11" s="393"/>
      <c r="B11" s="357" t="s">
        <v>18</v>
      </c>
      <c r="C11" s="18">
        <v>0.8</v>
      </c>
      <c r="D11" s="49">
        <v>0.67400000000000004</v>
      </c>
      <c r="E11" s="75">
        <f>УпрВесКоэф!E11</f>
        <v>0.3</v>
      </c>
      <c r="F11" s="356">
        <f t="shared" si="0"/>
        <v>0.20220000000000002</v>
      </c>
      <c r="G11" s="385"/>
      <c r="H11" s="402"/>
      <c r="J11" s="3"/>
    </row>
    <row r="12" spans="1:10" ht="60.75" thickBot="1" x14ac:dyDescent="0.3">
      <c r="A12" s="394"/>
      <c r="B12" s="357" t="s">
        <v>39</v>
      </c>
      <c r="C12" s="18">
        <v>0.8</v>
      </c>
      <c r="D12" s="49">
        <v>0.71699999999999997</v>
      </c>
      <c r="E12" s="75">
        <f>УпрВесКоэф!E12</f>
        <v>0.3</v>
      </c>
      <c r="F12" s="356">
        <f t="shared" si="0"/>
        <v>0.21509999999999999</v>
      </c>
      <c r="G12" s="385"/>
      <c r="H12" s="402"/>
      <c r="J12" s="3"/>
    </row>
    <row r="13" spans="1:10" ht="90" x14ac:dyDescent="0.25">
      <c r="A13" s="392" t="s">
        <v>4</v>
      </c>
      <c r="B13" s="357" t="s">
        <v>19</v>
      </c>
      <c r="C13" s="18">
        <v>0.5</v>
      </c>
      <c r="D13" s="217">
        <v>1</v>
      </c>
      <c r="E13" s="75">
        <f>УпрВесКоэф!E13</f>
        <v>0.26</v>
      </c>
      <c r="F13" s="356">
        <f t="shared" si="0"/>
        <v>0.26</v>
      </c>
      <c r="G13" s="385" t="s">
        <v>110</v>
      </c>
      <c r="H13" s="402">
        <f>(F13+F14+F15+F16+F17+F18+F19+F20+F21+F22+F23)-УпрВесКоэф!$K$17</f>
        <v>0.98750000000000016</v>
      </c>
      <c r="J13" s="3"/>
    </row>
    <row r="14" spans="1:10" ht="90" x14ac:dyDescent="0.25">
      <c r="A14" s="393"/>
      <c r="B14" s="357" t="s">
        <v>20</v>
      </c>
      <c r="C14" s="18">
        <v>0.8</v>
      </c>
      <c r="D14" s="217">
        <v>1</v>
      </c>
      <c r="E14" s="75">
        <f>УпрВесКоэф!E14</f>
        <v>0.2</v>
      </c>
      <c r="F14" s="356">
        <f t="shared" si="0"/>
        <v>0.2</v>
      </c>
      <c r="G14" s="385"/>
      <c r="H14" s="402"/>
      <c r="J14" s="3"/>
    </row>
    <row r="15" spans="1:10" ht="45" x14ac:dyDescent="0.25">
      <c r="A15" s="393"/>
      <c r="B15" s="357" t="s">
        <v>21</v>
      </c>
      <c r="C15" s="20" t="s">
        <v>15</v>
      </c>
      <c r="D15" s="216">
        <v>1</v>
      </c>
      <c r="E15" s="75">
        <f>УпрВесКоэф!E15</f>
        <v>0.05</v>
      </c>
      <c r="F15" s="356">
        <f t="shared" si="0"/>
        <v>0.05</v>
      </c>
      <c r="G15" s="385"/>
      <c r="H15" s="402"/>
      <c r="J15" s="3"/>
    </row>
    <row r="16" spans="1:10" ht="75" x14ac:dyDescent="0.25">
      <c r="A16" s="393"/>
      <c r="B16" s="357" t="s">
        <v>22</v>
      </c>
      <c r="C16" s="20" t="s">
        <v>15</v>
      </c>
      <c r="D16" s="216">
        <v>1</v>
      </c>
      <c r="E16" s="75">
        <f>УпрВесКоэф!E16</f>
        <v>0.05</v>
      </c>
      <c r="F16" s="356">
        <f t="shared" si="0"/>
        <v>0.05</v>
      </c>
      <c r="G16" s="385"/>
      <c r="H16" s="402"/>
      <c r="J16" s="3"/>
    </row>
    <row r="17" spans="1:10" ht="135" x14ac:dyDescent="0.25">
      <c r="A17" s="393"/>
      <c r="B17" s="357" t="s">
        <v>35</v>
      </c>
      <c r="C17" s="18">
        <v>0.5</v>
      </c>
      <c r="D17" s="217">
        <v>0</v>
      </c>
      <c r="E17" s="75">
        <f>УпрВесКоэф!E17</f>
        <v>0.2</v>
      </c>
      <c r="F17" s="356">
        <f t="shared" si="0"/>
        <v>0</v>
      </c>
      <c r="G17" s="385"/>
      <c r="H17" s="402"/>
      <c r="J17" s="3"/>
    </row>
    <row r="18" spans="1:10" ht="90" x14ac:dyDescent="0.25">
      <c r="A18" s="393"/>
      <c r="B18" s="357" t="s">
        <v>23</v>
      </c>
      <c r="C18" s="18">
        <v>0.7</v>
      </c>
      <c r="D18" s="217">
        <v>0.57999999999999996</v>
      </c>
      <c r="E18" s="75">
        <f>УпрВесКоэф!E18</f>
        <v>0.2</v>
      </c>
      <c r="F18" s="356">
        <f t="shared" si="0"/>
        <v>0.11599999999999999</v>
      </c>
      <c r="G18" s="385"/>
      <c r="H18" s="402"/>
      <c r="J18" s="3"/>
    </row>
    <row r="19" spans="1:10" ht="60" x14ac:dyDescent="0.25">
      <c r="A19" s="393"/>
      <c r="B19" s="357" t="s">
        <v>24</v>
      </c>
      <c r="C19" s="18">
        <v>1</v>
      </c>
      <c r="D19" s="217">
        <v>0.41</v>
      </c>
      <c r="E19" s="75">
        <f>УпрВесКоэф!E19</f>
        <v>0.15</v>
      </c>
      <c r="F19" s="356">
        <f t="shared" si="0"/>
        <v>6.1499999999999992E-2</v>
      </c>
      <c r="G19" s="385"/>
      <c r="H19" s="402"/>
      <c r="J19" s="3"/>
    </row>
    <row r="20" spans="1:10" ht="60" x14ac:dyDescent="0.25">
      <c r="A20" s="393"/>
      <c r="B20" s="357" t="s">
        <v>25</v>
      </c>
      <c r="C20" s="18">
        <v>0.25</v>
      </c>
      <c r="D20" s="217">
        <v>0.25</v>
      </c>
      <c r="E20" s="75">
        <f>УпрВесКоэф!E20</f>
        <v>0.2</v>
      </c>
      <c r="F20" s="356">
        <f t="shared" si="0"/>
        <v>0.05</v>
      </c>
      <c r="G20" s="385"/>
      <c r="H20" s="402"/>
      <c r="J20" s="3"/>
    </row>
    <row r="21" spans="1:10" ht="45" x14ac:dyDescent="0.25">
      <c r="A21" s="393"/>
      <c r="B21" s="357" t="s">
        <v>26</v>
      </c>
      <c r="C21" s="18">
        <v>0.35</v>
      </c>
      <c r="D21" s="217">
        <v>0.5</v>
      </c>
      <c r="E21" s="75">
        <f>УпрВесКоэф!E21</f>
        <v>0.2</v>
      </c>
      <c r="F21" s="356">
        <f t="shared" si="0"/>
        <v>0.1</v>
      </c>
      <c r="G21" s="385"/>
      <c r="H21" s="402"/>
      <c r="J21" s="3"/>
    </row>
    <row r="22" spans="1:10" ht="60" x14ac:dyDescent="0.25">
      <c r="A22" s="393"/>
      <c r="B22" s="357" t="s">
        <v>27</v>
      </c>
      <c r="C22" s="20" t="s">
        <v>15</v>
      </c>
      <c r="D22" s="216">
        <v>1</v>
      </c>
      <c r="E22" s="75">
        <f>УпрВесКоэф!E22</f>
        <v>0.05</v>
      </c>
      <c r="F22" s="356">
        <f t="shared" si="0"/>
        <v>0.05</v>
      </c>
      <c r="G22" s="385"/>
      <c r="H22" s="402"/>
      <c r="J22" s="3"/>
    </row>
    <row r="23" spans="1:10" ht="60.75" thickBot="1" x14ac:dyDescent="0.3">
      <c r="A23" s="400"/>
      <c r="B23" s="357" t="s">
        <v>28</v>
      </c>
      <c r="C23" s="20" t="s">
        <v>15</v>
      </c>
      <c r="D23" s="216">
        <v>1</v>
      </c>
      <c r="E23" s="75">
        <f>УпрВесКоэф!E23</f>
        <v>0.05</v>
      </c>
      <c r="F23" s="356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57" t="s">
        <v>29</v>
      </c>
      <c r="C24" s="18">
        <v>0.15</v>
      </c>
      <c r="D24" s="217">
        <v>0</v>
      </c>
      <c r="E24" s="75">
        <f>УпрВесКоэф!E24</f>
        <v>1.83</v>
      </c>
      <c r="F24" s="356">
        <f t="shared" si="0"/>
        <v>0</v>
      </c>
      <c r="G24" s="385" t="s">
        <v>2</v>
      </c>
      <c r="H24" s="402">
        <f>(F24+F25+F26+F27)-УпрВесКоэф!$K$25</f>
        <v>0.51500000000000001</v>
      </c>
      <c r="J24" s="3"/>
    </row>
    <row r="25" spans="1:10" ht="75" x14ac:dyDescent="0.25">
      <c r="A25" s="405"/>
      <c r="B25" s="357" t="s">
        <v>30</v>
      </c>
      <c r="C25" s="18">
        <v>0.15</v>
      </c>
      <c r="D25" s="217">
        <v>0.01</v>
      </c>
      <c r="E25" s="75">
        <f>УпрВесКоэф!E25</f>
        <v>1.5</v>
      </c>
      <c r="F25" s="356">
        <f t="shared" si="0"/>
        <v>1.4999999999999999E-2</v>
      </c>
      <c r="G25" s="385"/>
      <c r="H25" s="402"/>
      <c r="J25" s="3"/>
    </row>
    <row r="26" spans="1:10" ht="36" customHeight="1" x14ac:dyDescent="0.25">
      <c r="A26" s="405"/>
      <c r="B26" s="357" t="s">
        <v>40</v>
      </c>
      <c r="C26" s="20" t="s">
        <v>15</v>
      </c>
      <c r="D26" s="216">
        <v>1</v>
      </c>
      <c r="E26" s="75">
        <f>УпрВесКоэф!E26</f>
        <v>0.25</v>
      </c>
      <c r="F26" s="356">
        <f t="shared" si="0"/>
        <v>0.25</v>
      </c>
      <c r="G26" s="385"/>
      <c r="H26" s="402"/>
      <c r="J26" s="3"/>
    </row>
    <row r="27" spans="1:10" ht="45.75" thickBot="1" x14ac:dyDescent="0.3">
      <c r="A27" s="406"/>
      <c r="B27" s="357" t="s">
        <v>41</v>
      </c>
      <c r="C27" s="20" t="s">
        <v>15</v>
      </c>
      <c r="D27" s="216">
        <v>1</v>
      </c>
      <c r="E27" s="75">
        <f>УпрВесКоэф!E27</f>
        <v>0.25</v>
      </c>
      <c r="F27" s="356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57" t="s">
        <v>6</v>
      </c>
      <c r="C28" s="18">
        <v>0.7</v>
      </c>
      <c r="D28" s="49">
        <v>0.7</v>
      </c>
      <c r="E28" s="75">
        <f>УпрВесКоэф!E28</f>
        <v>1.4279999999999999</v>
      </c>
      <c r="F28" s="356">
        <f t="shared" si="0"/>
        <v>0.99959999999999993</v>
      </c>
      <c r="G28" s="355" t="s">
        <v>110</v>
      </c>
      <c r="H28" s="356">
        <f>F28-УпрВесКоэф!$K$28</f>
        <v>0.99959999999999993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5.3431450000000007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="80" zoomScaleNormal="8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59" t="s">
        <v>42</v>
      </c>
      <c r="D3" s="359" t="s">
        <v>109</v>
      </c>
      <c r="E3" s="359" t="s">
        <v>9</v>
      </c>
      <c r="F3" s="359" t="s">
        <v>8</v>
      </c>
      <c r="G3" s="359" t="s">
        <v>10</v>
      </c>
      <c r="H3" s="359" t="s">
        <v>13</v>
      </c>
      <c r="J3" s="3"/>
    </row>
    <row r="4" spans="1:10" ht="30" x14ac:dyDescent="0.25">
      <c r="A4" s="392" t="s">
        <v>3</v>
      </c>
      <c r="B4" s="360" t="s">
        <v>36</v>
      </c>
      <c r="C4" s="6">
        <v>0.7</v>
      </c>
      <c r="D4" s="217">
        <v>0</v>
      </c>
      <c r="E4" s="75">
        <f>УпрВесКоэф!E4</f>
        <v>1.429</v>
      </c>
      <c r="F4" s="361">
        <f>D4*E4</f>
        <v>0</v>
      </c>
      <c r="G4" s="385" t="s">
        <v>111</v>
      </c>
      <c r="H4" s="361">
        <f>F4-УпрВесКоэф!$K$4</f>
        <v>0</v>
      </c>
      <c r="J4" s="3"/>
    </row>
    <row r="5" spans="1:10" ht="30" x14ac:dyDescent="0.25">
      <c r="A5" s="393"/>
      <c r="B5" s="360" t="s">
        <v>11</v>
      </c>
      <c r="C5" s="6">
        <v>0.7</v>
      </c>
      <c r="D5" s="217">
        <v>0.33</v>
      </c>
      <c r="E5" s="75">
        <f>УпрВесКоэф!E5</f>
        <v>1</v>
      </c>
      <c r="F5" s="361">
        <f t="shared" ref="F5:F28" si="0">D5*E5</f>
        <v>0.33</v>
      </c>
      <c r="G5" s="385"/>
      <c r="H5" s="402">
        <f>(F5+F6+F7)-УпрВесКоэф!$K$6</f>
        <v>0.56000000000000005</v>
      </c>
      <c r="J5" s="3"/>
    </row>
    <row r="6" spans="1:10" ht="35.25" customHeight="1" x14ac:dyDescent="0.25">
      <c r="A6" s="393"/>
      <c r="B6" s="360" t="s">
        <v>12</v>
      </c>
      <c r="C6" s="6">
        <v>0.3</v>
      </c>
      <c r="D6" s="217">
        <v>0.1</v>
      </c>
      <c r="E6" s="75">
        <f>УпрВесКоэф!E6</f>
        <v>0.8</v>
      </c>
      <c r="F6" s="361">
        <f t="shared" si="0"/>
        <v>8.0000000000000016E-2</v>
      </c>
      <c r="G6" s="385"/>
      <c r="H6" s="402"/>
      <c r="J6" s="3"/>
    </row>
    <row r="7" spans="1:10" ht="30.75" thickBot="1" x14ac:dyDescent="0.3">
      <c r="A7" s="394"/>
      <c r="B7" s="360" t="s">
        <v>16</v>
      </c>
      <c r="C7" s="6">
        <v>0.1</v>
      </c>
      <c r="D7" s="217">
        <v>0.25</v>
      </c>
      <c r="E7" s="75">
        <f>УпрВесКоэф!E7</f>
        <v>0.6</v>
      </c>
      <c r="F7" s="361">
        <f t="shared" si="0"/>
        <v>0.15</v>
      </c>
      <c r="G7" s="385"/>
      <c r="H7" s="402"/>
      <c r="J7" s="3"/>
    </row>
    <row r="8" spans="1:10" ht="124.5" customHeight="1" thickBot="1" x14ac:dyDescent="0.3">
      <c r="A8" s="249" t="s">
        <v>7</v>
      </c>
      <c r="B8" s="360" t="s">
        <v>34</v>
      </c>
      <c r="C8" s="18">
        <v>0.9</v>
      </c>
      <c r="D8" s="49">
        <v>1</v>
      </c>
      <c r="E8" s="75">
        <f>УпрВесКоэф!E8</f>
        <v>1.111</v>
      </c>
      <c r="F8" s="361">
        <f t="shared" si="0"/>
        <v>1.111</v>
      </c>
      <c r="G8" s="358" t="s">
        <v>2</v>
      </c>
      <c r="H8" s="361">
        <f>F8-УпрВесКоэф!$K$8</f>
        <v>1.111</v>
      </c>
      <c r="J8" s="3"/>
    </row>
    <row r="9" spans="1:10" ht="75" x14ac:dyDescent="0.25">
      <c r="A9" s="399" t="s">
        <v>37</v>
      </c>
      <c r="B9" s="360" t="s">
        <v>38</v>
      </c>
      <c r="C9" s="18">
        <v>0.9</v>
      </c>
      <c r="D9" s="49">
        <v>1</v>
      </c>
      <c r="E9" s="75">
        <f>УпрВесКоэф!E9</f>
        <v>0.311</v>
      </c>
      <c r="F9" s="361">
        <f t="shared" si="0"/>
        <v>0.311</v>
      </c>
      <c r="G9" s="385" t="s">
        <v>2</v>
      </c>
      <c r="H9" s="402">
        <f>(F9+F10+F11+F12)-УпрВесКоэф!$K$10</f>
        <v>1.2110000000000001</v>
      </c>
      <c r="J9" s="3"/>
    </row>
    <row r="10" spans="1:10" ht="93.75" customHeight="1" x14ac:dyDescent="0.25">
      <c r="A10" s="393"/>
      <c r="B10" s="360" t="s">
        <v>17</v>
      </c>
      <c r="C10" s="18">
        <v>0.8</v>
      </c>
      <c r="D10" s="49">
        <v>1</v>
      </c>
      <c r="E10" s="75">
        <f>УпрВесКоэф!E10</f>
        <v>0.3</v>
      </c>
      <c r="F10" s="361">
        <f t="shared" si="0"/>
        <v>0.3</v>
      </c>
      <c r="G10" s="385"/>
      <c r="H10" s="402"/>
      <c r="J10" s="3"/>
    </row>
    <row r="11" spans="1:10" ht="90" x14ac:dyDescent="0.25">
      <c r="A11" s="393"/>
      <c r="B11" s="360" t="s">
        <v>18</v>
      </c>
      <c r="C11" s="18">
        <v>0.8</v>
      </c>
      <c r="D11" s="49">
        <v>1</v>
      </c>
      <c r="E11" s="75">
        <f>УпрВесКоэф!E11</f>
        <v>0.3</v>
      </c>
      <c r="F11" s="361">
        <f t="shared" si="0"/>
        <v>0.3</v>
      </c>
      <c r="G11" s="385"/>
      <c r="H11" s="402"/>
      <c r="J11" s="3"/>
    </row>
    <row r="12" spans="1:10" ht="60.75" thickBot="1" x14ac:dyDescent="0.3">
      <c r="A12" s="394"/>
      <c r="B12" s="360" t="s">
        <v>39</v>
      </c>
      <c r="C12" s="18">
        <v>0.8</v>
      </c>
      <c r="D12" s="49">
        <v>1</v>
      </c>
      <c r="E12" s="75">
        <f>УпрВесКоэф!E12</f>
        <v>0.3</v>
      </c>
      <c r="F12" s="361">
        <f t="shared" si="0"/>
        <v>0.3</v>
      </c>
      <c r="G12" s="385"/>
      <c r="H12" s="402"/>
      <c r="J12" s="3"/>
    </row>
    <row r="13" spans="1:10" ht="90" x14ac:dyDescent="0.25">
      <c r="A13" s="392" t="s">
        <v>4</v>
      </c>
      <c r="B13" s="360" t="s">
        <v>19</v>
      </c>
      <c r="C13" s="18">
        <v>0.5</v>
      </c>
      <c r="D13" s="217">
        <v>0.94</v>
      </c>
      <c r="E13" s="75">
        <f>УпрВесКоэф!E13</f>
        <v>0.26</v>
      </c>
      <c r="F13" s="361">
        <f t="shared" si="0"/>
        <v>0.24440000000000001</v>
      </c>
      <c r="G13" s="385" t="s">
        <v>2</v>
      </c>
      <c r="H13" s="402">
        <f>(F13+F14+F15+F16+F17+F18+F19+F20+F21+F22+F23)-УпрВесКоэф!$K$17</f>
        <v>1.0424</v>
      </c>
      <c r="J13" s="3"/>
    </row>
    <row r="14" spans="1:10" ht="90" x14ac:dyDescent="0.25">
      <c r="A14" s="393"/>
      <c r="B14" s="360" t="s">
        <v>20</v>
      </c>
      <c r="C14" s="18">
        <v>0.8</v>
      </c>
      <c r="D14" s="217">
        <v>0.94</v>
      </c>
      <c r="E14" s="75">
        <f>УпрВесКоэф!E14</f>
        <v>0.2</v>
      </c>
      <c r="F14" s="361">
        <f t="shared" si="0"/>
        <v>0.188</v>
      </c>
      <c r="G14" s="385"/>
      <c r="H14" s="402"/>
      <c r="J14" s="3"/>
    </row>
    <row r="15" spans="1:10" ht="45" x14ac:dyDescent="0.25">
      <c r="A15" s="393"/>
      <c r="B15" s="360" t="s">
        <v>21</v>
      </c>
      <c r="C15" s="20" t="s">
        <v>15</v>
      </c>
      <c r="D15" s="216">
        <v>1</v>
      </c>
      <c r="E15" s="75">
        <f>УпрВесКоэф!E15</f>
        <v>0.05</v>
      </c>
      <c r="F15" s="361">
        <f t="shared" si="0"/>
        <v>0.05</v>
      </c>
      <c r="G15" s="385"/>
      <c r="H15" s="402"/>
      <c r="J15" s="3"/>
    </row>
    <row r="16" spans="1:10" ht="75" x14ac:dyDescent="0.25">
      <c r="A16" s="393"/>
      <c r="B16" s="360" t="s">
        <v>22</v>
      </c>
      <c r="C16" s="20" t="s">
        <v>15</v>
      </c>
      <c r="D16" s="216">
        <v>1</v>
      </c>
      <c r="E16" s="75">
        <f>УпрВесКоэф!E16</f>
        <v>0.05</v>
      </c>
      <c r="F16" s="361">
        <f t="shared" si="0"/>
        <v>0.05</v>
      </c>
      <c r="G16" s="385"/>
      <c r="H16" s="402"/>
      <c r="J16" s="3"/>
    </row>
    <row r="17" spans="1:10" ht="135" x14ac:dyDescent="0.25">
      <c r="A17" s="393"/>
      <c r="B17" s="360" t="s">
        <v>35</v>
      </c>
      <c r="C17" s="18">
        <v>0.5</v>
      </c>
      <c r="D17" s="217">
        <v>0.5</v>
      </c>
      <c r="E17" s="75">
        <f>УпрВесКоэф!E17</f>
        <v>0.2</v>
      </c>
      <c r="F17" s="361">
        <f t="shared" si="0"/>
        <v>0.1</v>
      </c>
      <c r="G17" s="385"/>
      <c r="H17" s="402"/>
      <c r="J17" s="3"/>
    </row>
    <row r="18" spans="1:10" ht="90" x14ac:dyDescent="0.25">
      <c r="A18" s="393"/>
      <c r="B18" s="360" t="s">
        <v>23</v>
      </c>
      <c r="C18" s="18">
        <v>0.7</v>
      </c>
      <c r="D18" s="217">
        <v>0.8</v>
      </c>
      <c r="E18" s="75">
        <f>УпрВесКоэф!E18</f>
        <v>0.2</v>
      </c>
      <c r="F18" s="361">
        <f t="shared" si="0"/>
        <v>0.16000000000000003</v>
      </c>
      <c r="G18" s="385"/>
      <c r="H18" s="402"/>
      <c r="J18" s="3"/>
    </row>
    <row r="19" spans="1:10" ht="60" x14ac:dyDescent="0.25">
      <c r="A19" s="393"/>
      <c r="B19" s="360" t="s">
        <v>24</v>
      </c>
      <c r="C19" s="18">
        <v>1</v>
      </c>
      <c r="D19" s="217">
        <v>1</v>
      </c>
      <c r="E19" s="75">
        <f>УпрВесКоэф!E19</f>
        <v>0.15</v>
      </c>
      <c r="F19" s="361">
        <f t="shared" si="0"/>
        <v>0.15</v>
      </c>
      <c r="G19" s="385"/>
      <c r="H19" s="402"/>
      <c r="J19" s="3"/>
    </row>
    <row r="20" spans="1:10" ht="60" x14ac:dyDescent="0.25">
      <c r="A20" s="393"/>
      <c r="B20" s="360" t="s">
        <v>25</v>
      </c>
      <c r="C20" s="18">
        <v>0.25</v>
      </c>
      <c r="D20" s="217">
        <v>0</v>
      </c>
      <c r="E20" s="75">
        <f>УпрВесКоэф!E20</f>
        <v>0.2</v>
      </c>
      <c r="F20" s="361">
        <f t="shared" si="0"/>
        <v>0</v>
      </c>
      <c r="G20" s="385"/>
      <c r="H20" s="402"/>
      <c r="J20" s="3"/>
    </row>
    <row r="21" spans="1:10" ht="45" x14ac:dyDescent="0.25">
      <c r="A21" s="393"/>
      <c r="B21" s="360" t="s">
        <v>26</v>
      </c>
      <c r="C21" s="18">
        <v>0.35</v>
      </c>
      <c r="D21" s="217">
        <v>0</v>
      </c>
      <c r="E21" s="75">
        <f>УпрВесКоэф!E21</f>
        <v>0.2</v>
      </c>
      <c r="F21" s="361">
        <f t="shared" si="0"/>
        <v>0</v>
      </c>
      <c r="G21" s="385"/>
      <c r="H21" s="402"/>
      <c r="J21" s="3"/>
    </row>
    <row r="22" spans="1:10" ht="60" x14ac:dyDescent="0.25">
      <c r="A22" s="393"/>
      <c r="B22" s="360" t="s">
        <v>27</v>
      </c>
      <c r="C22" s="20" t="s">
        <v>15</v>
      </c>
      <c r="D22" s="216">
        <v>1</v>
      </c>
      <c r="E22" s="75">
        <f>УпрВесКоэф!E22</f>
        <v>0.05</v>
      </c>
      <c r="F22" s="361">
        <f t="shared" si="0"/>
        <v>0.05</v>
      </c>
      <c r="G22" s="385"/>
      <c r="H22" s="402"/>
      <c r="J22" s="3"/>
    </row>
    <row r="23" spans="1:10" ht="60.75" thickBot="1" x14ac:dyDescent="0.3">
      <c r="A23" s="400"/>
      <c r="B23" s="360" t="s">
        <v>28</v>
      </c>
      <c r="C23" s="20" t="s">
        <v>15</v>
      </c>
      <c r="D23" s="216">
        <v>1</v>
      </c>
      <c r="E23" s="75">
        <f>УпрВесКоэф!E23</f>
        <v>0.05</v>
      </c>
      <c r="F23" s="361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60" t="s">
        <v>29</v>
      </c>
      <c r="C24" s="18">
        <v>0.15</v>
      </c>
      <c r="D24" s="217">
        <v>0</v>
      </c>
      <c r="E24" s="75">
        <f>УпрВесКоэф!E24</f>
        <v>1.83</v>
      </c>
      <c r="F24" s="361">
        <f t="shared" si="0"/>
        <v>0</v>
      </c>
      <c r="G24" s="385" t="s">
        <v>2</v>
      </c>
      <c r="H24" s="402">
        <f>(F24+F25+F26+F27)-УпрВесКоэф!$K$25</f>
        <v>0.59</v>
      </c>
      <c r="J24" s="3"/>
    </row>
    <row r="25" spans="1:10" ht="75" x14ac:dyDescent="0.25">
      <c r="A25" s="405"/>
      <c r="B25" s="360" t="s">
        <v>30</v>
      </c>
      <c r="C25" s="18">
        <v>0.15</v>
      </c>
      <c r="D25" s="217">
        <v>0.06</v>
      </c>
      <c r="E25" s="75">
        <f>УпрВесКоэф!E25</f>
        <v>1.5</v>
      </c>
      <c r="F25" s="361">
        <f t="shared" si="0"/>
        <v>0.09</v>
      </c>
      <c r="G25" s="385"/>
      <c r="H25" s="402"/>
      <c r="J25" s="3"/>
    </row>
    <row r="26" spans="1:10" ht="36" customHeight="1" x14ac:dyDescent="0.25">
      <c r="A26" s="405"/>
      <c r="B26" s="360" t="s">
        <v>40</v>
      </c>
      <c r="C26" s="20" t="s">
        <v>15</v>
      </c>
      <c r="D26" s="216">
        <v>1</v>
      </c>
      <c r="E26" s="75">
        <f>УпрВесКоэф!E26</f>
        <v>0.25</v>
      </c>
      <c r="F26" s="361">
        <f t="shared" si="0"/>
        <v>0.25</v>
      </c>
      <c r="G26" s="385"/>
      <c r="H26" s="402"/>
      <c r="J26" s="3"/>
    </row>
    <row r="27" spans="1:10" ht="45.75" thickBot="1" x14ac:dyDescent="0.3">
      <c r="A27" s="406"/>
      <c r="B27" s="360" t="s">
        <v>41</v>
      </c>
      <c r="C27" s="20" t="s">
        <v>15</v>
      </c>
      <c r="D27" s="216">
        <v>1</v>
      </c>
      <c r="E27" s="75">
        <f>УпрВесКоэф!E27</f>
        <v>0.25</v>
      </c>
      <c r="F27" s="361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60" t="s">
        <v>6</v>
      </c>
      <c r="C28" s="18">
        <v>0.7</v>
      </c>
      <c r="D28" s="49">
        <v>0.8</v>
      </c>
      <c r="E28" s="75">
        <f>УпрВесКоэф!E28</f>
        <v>1.4279999999999999</v>
      </c>
      <c r="F28" s="361">
        <f t="shared" si="0"/>
        <v>1.1424000000000001</v>
      </c>
      <c r="G28" s="358" t="s">
        <v>110</v>
      </c>
      <c r="H28" s="361">
        <f>F28-УпрВесКоэф!$K$28</f>
        <v>1.1424000000000001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5.6568000000000005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="80" zoomScaleNormal="80" workbookViewId="0">
      <selection activeCell="D28" sqref="D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59" t="s">
        <v>42</v>
      </c>
      <c r="D3" s="359" t="s">
        <v>109</v>
      </c>
      <c r="E3" s="359" t="s">
        <v>9</v>
      </c>
      <c r="F3" s="359" t="s">
        <v>8</v>
      </c>
      <c r="G3" s="359" t="s">
        <v>10</v>
      </c>
      <c r="H3" s="359" t="s">
        <v>13</v>
      </c>
      <c r="J3" s="3"/>
    </row>
    <row r="4" spans="1:10" ht="30" x14ac:dyDescent="0.25">
      <c r="A4" s="392" t="s">
        <v>3</v>
      </c>
      <c r="B4" s="360" t="s">
        <v>36</v>
      </c>
      <c r="C4" s="6">
        <v>0.7</v>
      </c>
      <c r="D4" s="217">
        <v>0</v>
      </c>
      <c r="E4" s="75">
        <f>УпрВесКоэф!E4</f>
        <v>1.429</v>
      </c>
      <c r="F4" s="361">
        <f>D4*E4</f>
        <v>0</v>
      </c>
      <c r="G4" s="385" t="s">
        <v>111</v>
      </c>
      <c r="H4" s="361">
        <f>F4-УпрВесКоэф!$K$4</f>
        <v>0</v>
      </c>
      <c r="J4" s="3"/>
    </row>
    <row r="5" spans="1:10" ht="30" x14ac:dyDescent="0.25">
      <c r="A5" s="393"/>
      <c r="B5" s="360" t="s">
        <v>11</v>
      </c>
      <c r="C5" s="6">
        <v>0.7</v>
      </c>
      <c r="D5" s="217">
        <v>0</v>
      </c>
      <c r="E5" s="75">
        <f>УпрВесКоэф!E5</f>
        <v>1</v>
      </c>
      <c r="F5" s="361">
        <f t="shared" ref="F5:F28" si="0">D5*E5</f>
        <v>0</v>
      </c>
      <c r="G5" s="385"/>
      <c r="H5" s="402">
        <f>(F5+F6+F7)-УпрВесКоэф!$K$6</f>
        <v>0</v>
      </c>
      <c r="J5" s="3"/>
    </row>
    <row r="6" spans="1:10" ht="35.25" customHeight="1" x14ac:dyDescent="0.25">
      <c r="A6" s="393"/>
      <c r="B6" s="360" t="s">
        <v>12</v>
      </c>
      <c r="C6" s="6">
        <v>0.3</v>
      </c>
      <c r="D6" s="217">
        <v>0</v>
      </c>
      <c r="E6" s="75">
        <f>УпрВесКоэф!E6</f>
        <v>0.8</v>
      </c>
      <c r="F6" s="361">
        <f t="shared" si="0"/>
        <v>0</v>
      </c>
      <c r="G6" s="385"/>
      <c r="H6" s="402"/>
      <c r="J6" s="3"/>
    </row>
    <row r="7" spans="1:10" ht="30.75" thickBot="1" x14ac:dyDescent="0.3">
      <c r="A7" s="394"/>
      <c r="B7" s="360" t="s">
        <v>16</v>
      </c>
      <c r="C7" s="6">
        <v>0.1</v>
      </c>
      <c r="D7" s="217">
        <v>0</v>
      </c>
      <c r="E7" s="75">
        <f>УпрВесКоэф!E7</f>
        <v>0.6</v>
      </c>
      <c r="F7" s="361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60" t="s">
        <v>34</v>
      </c>
      <c r="C8" s="18">
        <v>0.9</v>
      </c>
      <c r="D8" s="49">
        <v>0.60099999999999998</v>
      </c>
      <c r="E8" s="75">
        <f>УпрВесКоэф!E8</f>
        <v>1.111</v>
      </c>
      <c r="F8" s="361">
        <f t="shared" si="0"/>
        <v>0.66771099999999994</v>
      </c>
      <c r="G8" s="358" t="s">
        <v>110</v>
      </c>
      <c r="H8" s="361">
        <f>F8-УпрВесКоэф!$K$8</f>
        <v>0.66771099999999994</v>
      </c>
      <c r="J8" s="3"/>
    </row>
    <row r="9" spans="1:10" ht="75" x14ac:dyDescent="0.25">
      <c r="A9" s="399" t="s">
        <v>37</v>
      </c>
      <c r="B9" s="360" t="s">
        <v>38</v>
      </c>
      <c r="C9" s="18">
        <v>0.9</v>
      </c>
      <c r="D9" s="49">
        <v>0.61899999999999999</v>
      </c>
      <c r="E9" s="75">
        <f>УпрВесКоэф!E9</f>
        <v>0.311</v>
      </c>
      <c r="F9" s="361">
        <f t="shared" si="0"/>
        <v>0.19250899999999999</v>
      </c>
      <c r="G9" s="385" t="s">
        <v>110</v>
      </c>
      <c r="H9" s="402">
        <f>(F9+F10+F11+F12)-УпрВесКоэф!$K$10</f>
        <v>0.74210899999999991</v>
      </c>
      <c r="J9" s="3"/>
    </row>
    <row r="10" spans="1:10" ht="93.75" customHeight="1" x14ac:dyDescent="0.25">
      <c r="A10" s="393"/>
      <c r="B10" s="360" t="s">
        <v>17</v>
      </c>
      <c r="C10" s="18">
        <v>0.8</v>
      </c>
      <c r="D10" s="49">
        <v>0.69899999999999995</v>
      </c>
      <c r="E10" s="75">
        <f>УпрВесКоэф!E10</f>
        <v>0.3</v>
      </c>
      <c r="F10" s="361">
        <f t="shared" si="0"/>
        <v>0.20969999999999997</v>
      </c>
      <c r="G10" s="385"/>
      <c r="H10" s="402"/>
      <c r="J10" s="3"/>
    </row>
    <row r="11" spans="1:10" ht="90" x14ac:dyDescent="0.25">
      <c r="A11" s="393"/>
      <c r="B11" s="360" t="s">
        <v>18</v>
      </c>
      <c r="C11" s="18">
        <v>0.8</v>
      </c>
      <c r="D11" s="49">
        <v>0.52</v>
      </c>
      <c r="E11" s="75">
        <f>УпрВесКоэф!E11</f>
        <v>0.3</v>
      </c>
      <c r="F11" s="361">
        <f t="shared" si="0"/>
        <v>0.156</v>
      </c>
      <c r="G11" s="385"/>
      <c r="H11" s="402"/>
      <c r="J11" s="3"/>
    </row>
    <row r="12" spans="1:10" ht="60.75" thickBot="1" x14ac:dyDescent="0.3">
      <c r="A12" s="394"/>
      <c r="B12" s="360" t="s">
        <v>39</v>
      </c>
      <c r="C12" s="18">
        <v>0.8</v>
      </c>
      <c r="D12" s="49">
        <v>0.61299999999999999</v>
      </c>
      <c r="E12" s="75">
        <f>УпрВесКоэф!E12</f>
        <v>0.3</v>
      </c>
      <c r="F12" s="361">
        <f t="shared" si="0"/>
        <v>0.18389999999999998</v>
      </c>
      <c r="G12" s="385"/>
      <c r="H12" s="402"/>
      <c r="J12" s="3"/>
    </row>
    <row r="13" spans="1:10" ht="90" x14ac:dyDescent="0.25">
      <c r="A13" s="392" t="s">
        <v>4</v>
      </c>
      <c r="B13" s="360" t="s">
        <v>19</v>
      </c>
      <c r="C13" s="18">
        <v>0.5</v>
      </c>
      <c r="D13" s="217">
        <v>1</v>
      </c>
      <c r="E13" s="75">
        <f>УпрВесКоэф!E13</f>
        <v>0.26</v>
      </c>
      <c r="F13" s="361">
        <f t="shared" si="0"/>
        <v>0.26</v>
      </c>
      <c r="G13" s="385" t="s">
        <v>2</v>
      </c>
      <c r="H13" s="402">
        <f>(F13+F14+F15+F16+F17+F18+F19+F20+F21+F22+F23)-УпрВесКоэф!$K$17</f>
        <v>1.0705</v>
      </c>
      <c r="J13" s="3"/>
    </row>
    <row r="14" spans="1:10" ht="90" x14ac:dyDescent="0.25">
      <c r="A14" s="393"/>
      <c r="B14" s="360" t="s">
        <v>20</v>
      </c>
      <c r="C14" s="18">
        <v>0.8</v>
      </c>
      <c r="D14" s="217">
        <v>1</v>
      </c>
      <c r="E14" s="75">
        <f>УпрВесКоэф!E14</f>
        <v>0.2</v>
      </c>
      <c r="F14" s="361">
        <f t="shared" si="0"/>
        <v>0.2</v>
      </c>
      <c r="G14" s="385"/>
      <c r="H14" s="402"/>
      <c r="J14" s="3"/>
    </row>
    <row r="15" spans="1:10" ht="45" x14ac:dyDescent="0.25">
      <c r="A15" s="393"/>
      <c r="B15" s="360" t="s">
        <v>21</v>
      </c>
      <c r="C15" s="20" t="s">
        <v>15</v>
      </c>
      <c r="D15" s="216">
        <v>1</v>
      </c>
      <c r="E15" s="75">
        <f>УпрВесКоэф!E15</f>
        <v>0.05</v>
      </c>
      <c r="F15" s="361">
        <f t="shared" si="0"/>
        <v>0.05</v>
      </c>
      <c r="G15" s="385"/>
      <c r="H15" s="402"/>
      <c r="J15" s="3"/>
    </row>
    <row r="16" spans="1:10" ht="75" x14ac:dyDescent="0.25">
      <c r="A16" s="393"/>
      <c r="B16" s="360" t="s">
        <v>22</v>
      </c>
      <c r="C16" s="20" t="s">
        <v>15</v>
      </c>
      <c r="D16" s="216">
        <v>1</v>
      </c>
      <c r="E16" s="75">
        <f>УпрВесКоэф!E16</f>
        <v>0.05</v>
      </c>
      <c r="F16" s="361">
        <f t="shared" si="0"/>
        <v>0.05</v>
      </c>
      <c r="G16" s="385"/>
      <c r="H16" s="402"/>
      <c r="J16" s="3"/>
    </row>
    <row r="17" spans="1:10" ht="135" x14ac:dyDescent="0.25">
      <c r="A17" s="393"/>
      <c r="B17" s="360" t="s">
        <v>35</v>
      </c>
      <c r="C17" s="18">
        <v>0.5</v>
      </c>
      <c r="D17" s="217">
        <v>1</v>
      </c>
      <c r="E17" s="75">
        <f>УпрВесКоэф!E17</f>
        <v>0.2</v>
      </c>
      <c r="F17" s="361">
        <f t="shared" si="0"/>
        <v>0.2</v>
      </c>
      <c r="G17" s="385"/>
      <c r="H17" s="402"/>
      <c r="J17" s="3"/>
    </row>
    <row r="18" spans="1:10" ht="90" x14ac:dyDescent="0.25">
      <c r="A18" s="393"/>
      <c r="B18" s="360" t="s">
        <v>23</v>
      </c>
      <c r="C18" s="18">
        <v>0.7</v>
      </c>
      <c r="D18" s="217">
        <v>0.75</v>
      </c>
      <c r="E18" s="75">
        <f>УпрВесКоэф!E18</f>
        <v>0.2</v>
      </c>
      <c r="F18" s="361">
        <f t="shared" si="0"/>
        <v>0.15000000000000002</v>
      </c>
      <c r="G18" s="385"/>
      <c r="H18" s="402"/>
      <c r="J18" s="3"/>
    </row>
    <row r="19" spans="1:10" ht="60" x14ac:dyDescent="0.25">
      <c r="A19" s="393"/>
      <c r="B19" s="360" t="s">
        <v>24</v>
      </c>
      <c r="C19" s="18">
        <v>1</v>
      </c>
      <c r="D19" s="217">
        <v>0.15</v>
      </c>
      <c r="E19" s="75">
        <f>УпрВесКоэф!E19</f>
        <v>0.15</v>
      </c>
      <c r="F19" s="361">
        <f t="shared" si="0"/>
        <v>2.2499999999999999E-2</v>
      </c>
      <c r="G19" s="385"/>
      <c r="H19" s="402"/>
      <c r="J19" s="3"/>
    </row>
    <row r="20" spans="1:10" ht="60" x14ac:dyDescent="0.25">
      <c r="A20" s="393"/>
      <c r="B20" s="360" t="s">
        <v>25</v>
      </c>
      <c r="C20" s="18">
        <v>0.25</v>
      </c>
      <c r="D20" s="217">
        <v>0.11</v>
      </c>
      <c r="E20" s="75">
        <f>УпрВесКоэф!E20</f>
        <v>0.2</v>
      </c>
      <c r="F20" s="361">
        <f t="shared" si="0"/>
        <v>2.2000000000000002E-2</v>
      </c>
      <c r="G20" s="385"/>
      <c r="H20" s="402"/>
      <c r="J20" s="3"/>
    </row>
    <row r="21" spans="1:10" ht="45" x14ac:dyDescent="0.25">
      <c r="A21" s="393"/>
      <c r="B21" s="360" t="s">
        <v>26</v>
      </c>
      <c r="C21" s="18">
        <v>0.35</v>
      </c>
      <c r="D21" s="217">
        <v>0.08</v>
      </c>
      <c r="E21" s="75">
        <f>УпрВесКоэф!E21</f>
        <v>0.2</v>
      </c>
      <c r="F21" s="361">
        <f t="shared" si="0"/>
        <v>1.6E-2</v>
      </c>
      <c r="G21" s="385"/>
      <c r="H21" s="402"/>
      <c r="J21" s="3"/>
    </row>
    <row r="22" spans="1:10" ht="60" x14ac:dyDescent="0.25">
      <c r="A22" s="393"/>
      <c r="B22" s="360" t="s">
        <v>27</v>
      </c>
      <c r="C22" s="20" t="s">
        <v>15</v>
      </c>
      <c r="D22" s="216">
        <v>1</v>
      </c>
      <c r="E22" s="75">
        <f>УпрВесКоэф!E22</f>
        <v>0.05</v>
      </c>
      <c r="F22" s="361">
        <f t="shared" si="0"/>
        <v>0.05</v>
      </c>
      <c r="G22" s="385"/>
      <c r="H22" s="402"/>
      <c r="J22" s="3"/>
    </row>
    <row r="23" spans="1:10" ht="60.75" thickBot="1" x14ac:dyDescent="0.3">
      <c r="A23" s="400"/>
      <c r="B23" s="360" t="s">
        <v>28</v>
      </c>
      <c r="C23" s="20" t="s">
        <v>15</v>
      </c>
      <c r="D23" s="216">
        <v>1</v>
      </c>
      <c r="E23" s="75">
        <f>УпрВесКоэф!E23</f>
        <v>0.05</v>
      </c>
      <c r="F23" s="361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60" t="s">
        <v>29</v>
      </c>
      <c r="C24" s="18">
        <v>0.15</v>
      </c>
      <c r="D24" s="217">
        <v>0</v>
      </c>
      <c r="E24" s="75">
        <f>УпрВесКоэф!E24</f>
        <v>1.83</v>
      </c>
      <c r="F24" s="361">
        <f t="shared" si="0"/>
        <v>0</v>
      </c>
      <c r="G24" s="385" t="s">
        <v>110</v>
      </c>
      <c r="H24" s="402">
        <f>(F24+F25+F26+F27)-УпрВесКоэф!$K$25</f>
        <v>0</v>
      </c>
      <c r="J24" s="3"/>
    </row>
    <row r="25" spans="1:10" ht="75" x14ac:dyDescent="0.25">
      <c r="A25" s="405"/>
      <c r="B25" s="360" t="s">
        <v>30</v>
      </c>
      <c r="C25" s="18">
        <v>0.15</v>
      </c>
      <c r="D25" s="217">
        <v>0</v>
      </c>
      <c r="E25" s="75">
        <f>УпрВесКоэф!E25</f>
        <v>1.5</v>
      </c>
      <c r="F25" s="361">
        <f t="shared" si="0"/>
        <v>0</v>
      </c>
      <c r="G25" s="385"/>
      <c r="H25" s="402"/>
      <c r="J25" s="3"/>
    </row>
    <row r="26" spans="1:10" ht="36" customHeight="1" x14ac:dyDescent="0.25">
      <c r="A26" s="405"/>
      <c r="B26" s="360" t="s">
        <v>40</v>
      </c>
      <c r="C26" s="20" t="s">
        <v>15</v>
      </c>
      <c r="D26" s="216">
        <v>0</v>
      </c>
      <c r="E26" s="75">
        <f>УпрВесКоэф!E26</f>
        <v>0.25</v>
      </c>
      <c r="F26" s="361">
        <f t="shared" si="0"/>
        <v>0</v>
      </c>
      <c r="G26" s="385"/>
      <c r="H26" s="402"/>
      <c r="J26" s="3"/>
    </row>
    <row r="27" spans="1:10" ht="45.75" thickBot="1" x14ac:dyDescent="0.3">
      <c r="A27" s="406"/>
      <c r="B27" s="360" t="s">
        <v>41</v>
      </c>
      <c r="C27" s="20" t="s">
        <v>15</v>
      </c>
      <c r="D27" s="216">
        <v>0</v>
      </c>
      <c r="E27" s="75">
        <f>УпрВесКоэф!E27</f>
        <v>0.25</v>
      </c>
      <c r="F27" s="361">
        <f t="shared" si="0"/>
        <v>0</v>
      </c>
      <c r="G27" s="385"/>
      <c r="H27" s="402"/>
      <c r="J27" s="3"/>
    </row>
    <row r="28" spans="1:10" ht="180.75" thickBot="1" x14ac:dyDescent="0.3">
      <c r="A28" s="228" t="s">
        <v>14</v>
      </c>
      <c r="B28" s="360" t="s">
        <v>6</v>
      </c>
      <c r="C28" s="18">
        <v>0.7</v>
      </c>
      <c r="D28" s="49">
        <v>1</v>
      </c>
      <c r="E28" s="75">
        <f>УпрВесКоэф!E28</f>
        <v>1.4279999999999999</v>
      </c>
      <c r="F28" s="361">
        <f t="shared" si="0"/>
        <v>1.4279999999999999</v>
      </c>
      <c r="G28" s="358" t="s">
        <v>2</v>
      </c>
      <c r="H28" s="361">
        <f>F28-УпрВесКоэф!$K$28</f>
        <v>1.4279999999999999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3.9083199999999998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="80" zoomScaleNormal="80" workbookViewId="0">
      <selection activeCell="D28" sqref="D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59" t="s">
        <v>42</v>
      </c>
      <c r="D3" s="359" t="s">
        <v>109</v>
      </c>
      <c r="E3" s="359" t="s">
        <v>9</v>
      </c>
      <c r="F3" s="359" t="s">
        <v>8</v>
      </c>
      <c r="G3" s="359" t="s">
        <v>10</v>
      </c>
      <c r="H3" s="359" t="s">
        <v>13</v>
      </c>
      <c r="J3" s="3"/>
    </row>
    <row r="4" spans="1:10" ht="30" x14ac:dyDescent="0.25">
      <c r="A4" s="392" t="s">
        <v>3</v>
      </c>
      <c r="B4" s="360" t="s">
        <v>36</v>
      </c>
      <c r="C4" s="6">
        <v>0.7</v>
      </c>
      <c r="D4" s="217">
        <v>0</v>
      </c>
      <c r="E4" s="75">
        <f>УпрВесКоэф!E4</f>
        <v>1.429</v>
      </c>
      <c r="F4" s="361">
        <f>D4*E4</f>
        <v>0</v>
      </c>
      <c r="G4" s="385" t="s">
        <v>118</v>
      </c>
      <c r="H4" s="361">
        <f>F4-УпрВесКоэф!$K$4</f>
        <v>0</v>
      </c>
      <c r="J4" s="3"/>
    </row>
    <row r="5" spans="1:10" ht="30" x14ac:dyDescent="0.25">
      <c r="A5" s="393"/>
      <c r="B5" s="360" t="s">
        <v>11</v>
      </c>
      <c r="C5" s="6">
        <v>0.7</v>
      </c>
      <c r="D5" s="217">
        <v>0.95</v>
      </c>
      <c r="E5" s="75">
        <f>УпрВесКоэф!E5</f>
        <v>1</v>
      </c>
      <c r="F5" s="361">
        <f t="shared" ref="F5:F28" si="0">D5*E5</f>
        <v>0.95</v>
      </c>
      <c r="G5" s="385"/>
      <c r="H5" s="402">
        <f>(F5+F6+F7)-УпрВесКоэф!$K$6</f>
        <v>1.3419999999999999</v>
      </c>
      <c r="J5" s="3"/>
    </row>
    <row r="6" spans="1:10" ht="35.25" customHeight="1" x14ac:dyDescent="0.25">
      <c r="A6" s="393"/>
      <c r="B6" s="360" t="s">
        <v>12</v>
      </c>
      <c r="C6" s="6">
        <v>0.3</v>
      </c>
      <c r="D6" s="217">
        <v>0.31</v>
      </c>
      <c r="E6" s="75">
        <f>УпрВесКоэф!E6</f>
        <v>0.8</v>
      </c>
      <c r="F6" s="361">
        <f t="shared" si="0"/>
        <v>0.248</v>
      </c>
      <c r="G6" s="385"/>
      <c r="H6" s="402"/>
      <c r="J6" s="3"/>
    </row>
    <row r="7" spans="1:10" ht="30.75" thickBot="1" x14ac:dyDescent="0.3">
      <c r="A7" s="394"/>
      <c r="B7" s="360" t="s">
        <v>16</v>
      </c>
      <c r="C7" s="6">
        <v>0.1</v>
      </c>
      <c r="D7" s="217">
        <v>0.24</v>
      </c>
      <c r="E7" s="75">
        <f>УпрВесКоэф!E7</f>
        <v>0.6</v>
      </c>
      <c r="F7" s="361">
        <f t="shared" si="0"/>
        <v>0.14399999999999999</v>
      </c>
      <c r="G7" s="385"/>
      <c r="H7" s="402"/>
      <c r="J7" s="3"/>
    </row>
    <row r="8" spans="1:10" ht="124.5" customHeight="1" thickBot="1" x14ac:dyDescent="0.3">
      <c r="A8" s="249" t="s">
        <v>7</v>
      </c>
      <c r="B8" s="360" t="s">
        <v>34</v>
      </c>
      <c r="C8" s="18">
        <v>0.9</v>
      </c>
      <c r="D8" s="49">
        <v>0.39500000000000002</v>
      </c>
      <c r="E8" s="75">
        <f>УпрВесКоэф!E8</f>
        <v>1.111</v>
      </c>
      <c r="F8" s="361">
        <f t="shared" si="0"/>
        <v>0.43884500000000004</v>
      </c>
      <c r="G8" s="358" t="s">
        <v>110</v>
      </c>
      <c r="H8" s="361">
        <f>F8-УпрВесКоэф!$K$8</f>
        <v>0.43884500000000004</v>
      </c>
      <c r="J8" s="3"/>
    </row>
    <row r="9" spans="1:10" ht="75" x14ac:dyDescent="0.25">
      <c r="A9" s="399" t="s">
        <v>37</v>
      </c>
      <c r="B9" s="360" t="s">
        <v>38</v>
      </c>
      <c r="C9" s="18">
        <v>0.9</v>
      </c>
      <c r="D9" s="49">
        <v>0.74399999999999999</v>
      </c>
      <c r="E9" s="75">
        <f>УпрВесКоэф!E9</f>
        <v>0.311</v>
      </c>
      <c r="F9" s="361">
        <f t="shared" si="0"/>
        <v>0.23138400000000001</v>
      </c>
      <c r="G9" s="385" t="s">
        <v>110</v>
      </c>
      <c r="H9" s="402">
        <f>(F9+F10+F11+F12)-УпрВесКоэф!$K$10</f>
        <v>0.54728399999999999</v>
      </c>
      <c r="J9" s="3"/>
    </row>
    <row r="10" spans="1:10" ht="93.75" customHeight="1" x14ac:dyDescent="0.25">
      <c r="A10" s="393"/>
      <c r="B10" s="360" t="s">
        <v>17</v>
      </c>
      <c r="C10" s="18">
        <v>0.8</v>
      </c>
      <c r="D10" s="49">
        <v>0.24399999999999999</v>
      </c>
      <c r="E10" s="75">
        <f>УпрВесКоэф!E10</f>
        <v>0.3</v>
      </c>
      <c r="F10" s="361">
        <f t="shared" si="0"/>
        <v>7.3200000000000001E-2</v>
      </c>
      <c r="G10" s="385"/>
      <c r="H10" s="402"/>
      <c r="J10" s="3"/>
    </row>
    <row r="11" spans="1:10" ht="90" x14ac:dyDescent="0.25">
      <c r="A11" s="393"/>
      <c r="B11" s="360" t="s">
        <v>18</v>
      </c>
      <c r="C11" s="18">
        <v>0.8</v>
      </c>
      <c r="D11" s="49">
        <v>0.36</v>
      </c>
      <c r="E11" s="75">
        <f>УпрВесКоэф!E11</f>
        <v>0.3</v>
      </c>
      <c r="F11" s="361">
        <f t="shared" si="0"/>
        <v>0.108</v>
      </c>
      <c r="G11" s="385"/>
      <c r="H11" s="402"/>
      <c r="J11" s="3"/>
    </row>
    <row r="12" spans="1:10" ht="60.75" thickBot="1" x14ac:dyDescent="0.3">
      <c r="A12" s="394"/>
      <c r="B12" s="360" t="s">
        <v>39</v>
      </c>
      <c r="C12" s="18">
        <v>0.8</v>
      </c>
      <c r="D12" s="49">
        <v>0.44900000000000001</v>
      </c>
      <c r="E12" s="75">
        <f>УпрВесКоэф!E12</f>
        <v>0.3</v>
      </c>
      <c r="F12" s="361">
        <f t="shared" si="0"/>
        <v>0.13469999999999999</v>
      </c>
      <c r="G12" s="385"/>
      <c r="H12" s="402"/>
      <c r="J12" s="3"/>
    </row>
    <row r="13" spans="1:10" ht="90" x14ac:dyDescent="0.25">
      <c r="A13" s="392" t="s">
        <v>4</v>
      </c>
      <c r="B13" s="360" t="s">
        <v>19</v>
      </c>
      <c r="C13" s="18">
        <v>0.5</v>
      </c>
      <c r="D13" s="217">
        <v>0.98</v>
      </c>
      <c r="E13" s="75">
        <f>УпрВесКоэф!E13</f>
        <v>0.26</v>
      </c>
      <c r="F13" s="361">
        <f t="shared" si="0"/>
        <v>0.25480000000000003</v>
      </c>
      <c r="G13" s="385" t="s">
        <v>2</v>
      </c>
      <c r="H13" s="402">
        <f>(F13+F14+F15+F16+F17+F18+F19+F20+F21+F22+F23)-УпрВесКоэф!$K$17</f>
        <v>1.0863</v>
      </c>
      <c r="J13" s="3"/>
    </row>
    <row r="14" spans="1:10" ht="90" x14ac:dyDescent="0.25">
      <c r="A14" s="393"/>
      <c r="B14" s="360" t="s">
        <v>20</v>
      </c>
      <c r="C14" s="18">
        <v>0.8</v>
      </c>
      <c r="D14" s="217">
        <v>0.98</v>
      </c>
      <c r="E14" s="75">
        <f>УпрВесКоэф!E14</f>
        <v>0.2</v>
      </c>
      <c r="F14" s="361">
        <f t="shared" si="0"/>
        <v>0.19600000000000001</v>
      </c>
      <c r="G14" s="385"/>
      <c r="H14" s="402"/>
      <c r="J14" s="3"/>
    </row>
    <row r="15" spans="1:10" ht="45" x14ac:dyDescent="0.25">
      <c r="A15" s="393"/>
      <c r="B15" s="360" t="s">
        <v>21</v>
      </c>
      <c r="C15" s="20" t="s">
        <v>15</v>
      </c>
      <c r="D15" s="216">
        <v>1</v>
      </c>
      <c r="E15" s="75">
        <f>УпрВесКоэф!E15</f>
        <v>0.05</v>
      </c>
      <c r="F15" s="361">
        <f t="shared" si="0"/>
        <v>0.05</v>
      </c>
      <c r="G15" s="385"/>
      <c r="H15" s="402"/>
      <c r="J15" s="3"/>
    </row>
    <row r="16" spans="1:10" ht="75" x14ac:dyDescent="0.25">
      <c r="A16" s="393"/>
      <c r="B16" s="360" t="s">
        <v>22</v>
      </c>
      <c r="C16" s="20" t="s">
        <v>15</v>
      </c>
      <c r="D16" s="216">
        <v>1</v>
      </c>
      <c r="E16" s="75">
        <f>УпрВесКоэф!E16</f>
        <v>0.05</v>
      </c>
      <c r="F16" s="361">
        <f t="shared" si="0"/>
        <v>0.05</v>
      </c>
      <c r="G16" s="385"/>
      <c r="H16" s="402"/>
      <c r="J16" s="3"/>
    </row>
    <row r="17" spans="1:10" ht="135" x14ac:dyDescent="0.25">
      <c r="A17" s="393"/>
      <c r="B17" s="360" t="s">
        <v>35</v>
      </c>
      <c r="C17" s="18">
        <v>0.5</v>
      </c>
      <c r="D17" s="217">
        <v>0.68</v>
      </c>
      <c r="E17" s="75">
        <f>УпрВесКоэф!E17</f>
        <v>0.2</v>
      </c>
      <c r="F17" s="361">
        <f t="shared" si="0"/>
        <v>0.13600000000000001</v>
      </c>
      <c r="G17" s="385"/>
      <c r="H17" s="402"/>
      <c r="J17" s="3"/>
    </row>
    <row r="18" spans="1:10" ht="90" x14ac:dyDescent="0.25">
      <c r="A18" s="393"/>
      <c r="B18" s="360" t="s">
        <v>23</v>
      </c>
      <c r="C18" s="18">
        <v>0.7</v>
      </c>
      <c r="D18" s="217">
        <v>1</v>
      </c>
      <c r="E18" s="75">
        <f>УпрВесКоэф!E18</f>
        <v>0.2</v>
      </c>
      <c r="F18" s="361">
        <f t="shared" si="0"/>
        <v>0.2</v>
      </c>
      <c r="G18" s="385"/>
      <c r="H18" s="402"/>
      <c r="J18" s="3"/>
    </row>
    <row r="19" spans="1:10" ht="60" x14ac:dyDescent="0.25">
      <c r="A19" s="393"/>
      <c r="B19" s="360" t="s">
        <v>24</v>
      </c>
      <c r="C19" s="18">
        <v>1</v>
      </c>
      <c r="D19" s="217">
        <v>0.28999999999999998</v>
      </c>
      <c r="E19" s="75">
        <f>УпрВесКоэф!E19</f>
        <v>0.15</v>
      </c>
      <c r="F19" s="361">
        <f t="shared" si="0"/>
        <v>4.3499999999999997E-2</v>
      </c>
      <c r="G19" s="385"/>
      <c r="H19" s="402"/>
      <c r="J19" s="3"/>
    </row>
    <row r="20" spans="1:10" ht="60" x14ac:dyDescent="0.25">
      <c r="A20" s="393"/>
      <c r="B20" s="360" t="s">
        <v>25</v>
      </c>
      <c r="C20" s="18">
        <v>0.25</v>
      </c>
      <c r="D20" s="217">
        <v>0.14000000000000001</v>
      </c>
      <c r="E20" s="75">
        <f>УпрВесКоэф!E20</f>
        <v>0.2</v>
      </c>
      <c r="F20" s="361">
        <f t="shared" si="0"/>
        <v>2.8000000000000004E-2</v>
      </c>
      <c r="G20" s="385"/>
      <c r="H20" s="402"/>
      <c r="J20" s="3"/>
    </row>
    <row r="21" spans="1:10" ht="45" x14ac:dyDescent="0.25">
      <c r="A21" s="393"/>
      <c r="B21" s="360" t="s">
        <v>26</v>
      </c>
      <c r="C21" s="18">
        <v>0.35</v>
      </c>
      <c r="D21" s="217">
        <v>0.14000000000000001</v>
      </c>
      <c r="E21" s="75">
        <f>УпрВесКоэф!E21</f>
        <v>0.2</v>
      </c>
      <c r="F21" s="361">
        <f t="shared" si="0"/>
        <v>2.8000000000000004E-2</v>
      </c>
      <c r="G21" s="385"/>
      <c r="H21" s="402"/>
      <c r="J21" s="3"/>
    </row>
    <row r="22" spans="1:10" ht="60" x14ac:dyDescent="0.25">
      <c r="A22" s="393"/>
      <c r="B22" s="360" t="s">
        <v>27</v>
      </c>
      <c r="C22" s="20" t="s">
        <v>15</v>
      </c>
      <c r="D22" s="216">
        <v>1</v>
      </c>
      <c r="E22" s="75">
        <f>УпрВесКоэф!E22</f>
        <v>0.05</v>
      </c>
      <c r="F22" s="361">
        <f t="shared" si="0"/>
        <v>0.05</v>
      </c>
      <c r="G22" s="385"/>
      <c r="H22" s="402"/>
      <c r="J22" s="3"/>
    </row>
    <row r="23" spans="1:10" ht="60.75" thickBot="1" x14ac:dyDescent="0.3">
      <c r="A23" s="400"/>
      <c r="B23" s="360" t="s">
        <v>28</v>
      </c>
      <c r="C23" s="20" t="s">
        <v>15</v>
      </c>
      <c r="D23" s="216">
        <v>1</v>
      </c>
      <c r="E23" s="75">
        <f>УпрВесКоэф!E23</f>
        <v>0.05</v>
      </c>
      <c r="F23" s="361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60" t="s">
        <v>29</v>
      </c>
      <c r="C24" s="18">
        <v>0.15</v>
      </c>
      <c r="D24" s="217">
        <v>4.8000000000000001E-2</v>
      </c>
      <c r="E24" s="75">
        <f>УпрВесКоэф!E24</f>
        <v>1.83</v>
      </c>
      <c r="F24" s="361">
        <f t="shared" si="0"/>
        <v>8.7840000000000001E-2</v>
      </c>
      <c r="G24" s="385" t="s">
        <v>2</v>
      </c>
      <c r="H24" s="402">
        <f>(F24+F25+F26+F27)-УпрВесКоэф!$K$25</f>
        <v>1.1128399999999998</v>
      </c>
      <c r="J24" s="3"/>
    </row>
    <row r="25" spans="1:10" ht="75" x14ac:dyDescent="0.25">
      <c r="A25" s="405"/>
      <c r="B25" s="360" t="s">
        <v>30</v>
      </c>
      <c r="C25" s="18">
        <v>0.15</v>
      </c>
      <c r="D25" s="217">
        <v>0.35</v>
      </c>
      <c r="E25" s="75">
        <f>УпрВесКоэф!E25</f>
        <v>1.5</v>
      </c>
      <c r="F25" s="361">
        <f t="shared" si="0"/>
        <v>0.52499999999999991</v>
      </c>
      <c r="G25" s="385"/>
      <c r="H25" s="402"/>
      <c r="J25" s="3"/>
    </row>
    <row r="26" spans="1:10" ht="36" customHeight="1" x14ac:dyDescent="0.25">
      <c r="A26" s="405"/>
      <c r="B26" s="360" t="s">
        <v>40</v>
      </c>
      <c r="C26" s="20" t="s">
        <v>15</v>
      </c>
      <c r="D26" s="216">
        <v>1</v>
      </c>
      <c r="E26" s="75">
        <f>УпрВесКоэф!E26</f>
        <v>0.25</v>
      </c>
      <c r="F26" s="361">
        <f t="shared" si="0"/>
        <v>0.25</v>
      </c>
      <c r="G26" s="385"/>
      <c r="H26" s="402"/>
      <c r="J26" s="3"/>
    </row>
    <row r="27" spans="1:10" ht="45.75" thickBot="1" x14ac:dyDescent="0.3">
      <c r="A27" s="406"/>
      <c r="B27" s="360" t="s">
        <v>41</v>
      </c>
      <c r="C27" s="20" t="s">
        <v>15</v>
      </c>
      <c r="D27" s="216">
        <v>1</v>
      </c>
      <c r="E27" s="75">
        <f>УпрВесКоэф!E27</f>
        <v>0.25</v>
      </c>
      <c r="F27" s="361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360" t="s">
        <v>6</v>
      </c>
      <c r="C28" s="18">
        <v>0.7</v>
      </c>
      <c r="D28" s="49">
        <v>1</v>
      </c>
      <c r="E28" s="75">
        <f>УпрВесКоэф!E28</f>
        <v>1.4279999999999999</v>
      </c>
      <c r="F28" s="361">
        <f t="shared" si="0"/>
        <v>1.4279999999999999</v>
      </c>
      <c r="G28" s="358" t="s">
        <v>2</v>
      </c>
      <c r="H28" s="361">
        <f>F28-УпрВесКоэф!$K$28</f>
        <v>1.4279999999999999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5.9552689999999995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1" zoomScale="80" zoomScaleNormal="8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62" t="s">
        <v>42</v>
      </c>
      <c r="D3" s="362" t="s">
        <v>109</v>
      </c>
      <c r="E3" s="362" t="s">
        <v>9</v>
      </c>
      <c r="F3" s="362" t="s">
        <v>8</v>
      </c>
      <c r="G3" s="362" t="s">
        <v>10</v>
      </c>
      <c r="H3" s="362" t="s">
        <v>13</v>
      </c>
      <c r="J3" s="3"/>
    </row>
    <row r="4" spans="1:10" ht="30" x14ac:dyDescent="0.25">
      <c r="A4" s="392" t="s">
        <v>3</v>
      </c>
      <c r="B4" s="365" t="s">
        <v>36</v>
      </c>
      <c r="C4" s="6">
        <v>0.7</v>
      </c>
      <c r="D4" s="217">
        <v>0</v>
      </c>
      <c r="E4" s="75">
        <f>УпрВесКоэф!E4</f>
        <v>1.429</v>
      </c>
      <c r="F4" s="364">
        <f>D4*E4</f>
        <v>0</v>
      </c>
      <c r="G4" s="385" t="s">
        <v>111</v>
      </c>
      <c r="H4" s="364">
        <f>F4-УпрВесКоэф!$K$4</f>
        <v>0</v>
      </c>
      <c r="J4" s="3"/>
    </row>
    <row r="5" spans="1:10" ht="30" x14ac:dyDescent="0.25">
      <c r="A5" s="393"/>
      <c r="B5" s="365" t="s">
        <v>11</v>
      </c>
      <c r="C5" s="6">
        <v>0.7</v>
      </c>
      <c r="D5" s="217">
        <v>0.33</v>
      </c>
      <c r="E5" s="75">
        <f>УпрВесКоэф!E5</f>
        <v>1</v>
      </c>
      <c r="F5" s="364">
        <f t="shared" ref="F5:F28" si="0">D5*E5</f>
        <v>0.33</v>
      </c>
      <c r="G5" s="385"/>
      <c r="H5" s="402">
        <f>(F5+F6+F7)-УпрВесКоэф!$K$6</f>
        <v>0.41000000000000003</v>
      </c>
      <c r="J5" s="3"/>
    </row>
    <row r="6" spans="1:10" ht="35.25" customHeight="1" x14ac:dyDescent="0.25">
      <c r="A6" s="393"/>
      <c r="B6" s="365" t="s">
        <v>12</v>
      </c>
      <c r="C6" s="6">
        <v>0.3</v>
      </c>
      <c r="D6" s="217">
        <v>0.1</v>
      </c>
      <c r="E6" s="75">
        <f>УпрВесКоэф!E6</f>
        <v>0.8</v>
      </c>
      <c r="F6" s="364">
        <f t="shared" si="0"/>
        <v>8.0000000000000016E-2</v>
      </c>
      <c r="G6" s="385"/>
      <c r="H6" s="402"/>
      <c r="J6" s="3"/>
    </row>
    <row r="7" spans="1:10" ht="30.75" thickBot="1" x14ac:dyDescent="0.3">
      <c r="A7" s="394"/>
      <c r="B7" s="365" t="s">
        <v>16</v>
      </c>
      <c r="C7" s="6">
        <v>0.1</v>
      </c>
      <c r="D7" s="217">
        <v>0</v>
      </c>
      <c r="E7" s="75">
        <f>УпрВесКоэф!E7</f>
        <v>0.6</v>
      </c>
      <c r="F7" s="364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365" t="s">
        <v>34</v>
      </c>
      <c r="C8" s="18">
        <v>0.9</v>
      </c>
      <c r="D8" s="49">
        <v>0.51</v>
      </c>
      <c r="E8" s="75">
        <f>УпрВесКоэф!E8</f>
        <v>1.111</v>
      </c>
      <c r="F8" s="364">
        <f t="shared" si="0"/>
        <v>0.56661000000000006</v>
      </c>
      <c r="G8" s="363" t="s">
        <v>110</v>
      </c>
      <c r="H8" s="364">
        <f>F8-УпрВесКоэф!$K$8</f>
        <v>0.56661000000000006</v>
      </c>
      <c r="J8" s="3"/>
    </row>
    <row r="9" spans="1:10" ht="75" x14ac:dyDescent="0.25">
      <c r="A9" s="399" t="s">
        <v>37</v>
      </c>
      <c r="B9" s="365" t="s">
        <v>38</v>
      </c>
      <c r="C9" s="18">
        <v>0.9</v>
      </c>
      <c r="D9" s="49">
        <v>0.81</v>
      </c>
      <c r="E9" s="75">
        <f>УпрВесКоэф!E9</f>
        <v>0.311</v>
      </c>
      <c r="F9" s="364">
        <f t="shared" si="0"/>
        <v>0.25191000000000002</v>
      </c>
      <c r="G9" s="385" t="s">
        <v>110</v>
      </c>
      <c r="H9" s="402">
        <f>(F9+F10+F11+F12)-УпрВесКоэф!$K$10</f>
        <v>0.69591000000000003</v>
      </c>
      <c r="J9" s="3"/>
    </row>
    <row r="10" spans="1:10" ht="93.75" customHeight="1" x14ac:dyDescent="0.25">
      <c r="A10" s="393"/>
      <c r="B10" s="365" t="s">
        <v>17</v>
      </c>
      <c r="C10" s="18">
        <v>0.8</v>
      </c>
      <c r="D10" s="49">
        <v>0.45</v>
      </c>
      <c r="E10" s="75">
        <f>УпрВесКоэф!E10</f>
        <v>0.3</v>
      </c>
      <c r="F10" s="364">
        <f t="shared" si="0"/>
        <v>0.13500000000000001</v>
      </c>
      <c r="G10" s="385"/>
      <c r="H10" s="402"/>
      <c r="J10" s="3"/>
    </row>
    <row r="11" spans="1:10" ht="90" x14ac:dyDescent="0.25">
      <c r="A11" s="393"/>
      <c r="B11" s="365" t="s">
        <v>18</v>
      </c>
      <c r="C11" s="18">
        <v>0.8</v>
      </c>
      <c r="D11" s="49">
        <v>0.46</v>
      </c>
      <c r="E11" s="75">
        <f>УпрВесКоэф!E11</f>
        <v>0.3</v>
      </c>
      <c r="F11" s="364">
        <f t="shared" si="0"/>
        <v>0.13800000000000001</v>
      </c>
      <c r="G11" s="385"/>
      <c r="H11" s="402"/>
      <c r="J11" s="3"/>
    </row>
    <row r="12" spans="1:10" ht="60.75" thickBot="1" x14ac:dyDescent="0.3">
      <c r="A12" s="394"/>
      <c r="B12" s="365" t="s">
        <v>39</v>
      </c>
      <c r="C12" s="18">
        <v>0.8</v>
      </c>
      <c r="D12" s="49">
        <v>0.56999999999999995</v>
      </c>
      <c r="E12" s="75">
        <f>УпрВесКоэф!E12</f>
        <v>0.3</v>
      </c>
      <c r="F12" s="364">
        <f t="shared" si="0"/>
        <v>0.17099999999999999</v>
      </c>
      <c r="G12" s="385"/>
      <c r="H12" s="402"/>
      <c r="J12" s="3"/>
    </row>
    <row r="13" spans="1:10" ht="90" x14ac:dyDescent="0.25">
      <c r="A13" s="392" t="s">
        <v>4</v>
      </c>
      <c r="B13" s="365" t="s">
        <v>19</v>
      </c>
      <c r="C13" s="18">
        <v>0.5</v>
      </c>
      <c r="D13" s="217">
        <v>1</v>
      </c>
      <c r="E13" s="75">
        <f>УпрВесКоэф!E13</f>
        <v>0.26</v>
      </c>
      <c r="F13" s="364">
        <f t="shared" si="0"/>
        <v>0.26</v>
      </c>
      <c r="G13" s="385" t="s">
        <v>2</v>
      </c>
      <c r="H13" s="402">
        <f>(F13+F14+F15+F16+F17+F18+F19+F20+F21+F22+F23)-УпрВесКоэф!$K$17</f>
        <v>1.1030000000000002</v>
      </c>
      <c r="J13" s="3"/>
    </row>
    <row r="14" spans="1:10" ht="90" x14ac:dyDescent="0.25">
      <c r="A14" s="393"/>
      <c r="B14" s="365" t="s">
        <v>20</v>
      </c>
      <c r="C14" s="18">
        <v>0.8</v>
      </c>
      <c r="D14" s="217">
        <v>1</v>
      </c>
      <c r="E14" s="75">
        <f>УпрВесКоэф!E14</f>
        <v>0.2</v>
      </c>
      <c r="F14" s="364">
        <f t="shared" si="0"/>
        <v>0.2</v>
      </c>
      <c r="G14" s="385"/>
      <c r="H14" s="402"/>
      <c r="J14" s="3"/>
    </row>
    <row r="15" spans="1:10" ht="45" x14ac:dyDescent="0.25">
      <c r="A15" s="393"/>
      <c r="B15" s="365" t="s">
        <v>21</v>
      </c>
      <c r="C15" s="20" t="s">
        <v>15</v>
      </c>
      <c r="D15" s="216">
        <v>1</v>
      </c>
      <c r="E15" s="75">
        <f>УпрВесКоэф!E15</f>
        <v>0.05</v>
      </c>
      <c r="F15" s="364">
        <f t="shared" si="0"/>
        <v>0.05</v>
      </c>
      <c r="G15" s="385"/>
      <c r="H15" s="402"/>
      <c r="J15" s="3"/>
    </row>
    <row r="16" spans="1:10" ht="75" x14ac:dyDescent="0.25">
      <c r="A16" s="393"/>
      <c r="B16" s="365" t="s">
        <v>22</v>
      </c>
      <c r="C16" s="20" t="s">
        <v>15</v>
      </c>
      <c r="D16" s="216">
        <v>1</v>
      </c>
      <c r="E16" s="75">
        <f>УпрВесКоэф!E16</f>
        <v>0.05</v>
      </c>
      <c r="F16" s="364">
        <f t="shared" si="0"/>
        <v>0.05</v>
      </c>
      <c r="G16" s="385"/>
      <c r="H16" s="402"/>
      <c r="J16" s="3"/>
    </row>
    <row r="17" spans="1:10" ht="135" x14ac:dyDescent="0.25">
      <c r="A17" s="393"/>
      <c r="B17" s="365" t="s">
        <v>35</v>
      </c>
      <c r="C17" s="18">
        <v>0.5</v>
      </c>
      <c r="D17" s="217">
        <v>0.8</v>
      </c>
      <c r="E17" s="75">
        <f>УпрВесКоэф!E17</f>
        <v>0.2</v>
      </c>
      <c r="F17" s="364">
        <f t="shared" si="0"/>
        <v>0.16000000000000003</v>
      </c>
      <c r="G17" s="385"/>
      <c r="H17" s="402"/>
      <c r="J17" s="3"/>
    </row>
    <row r="18" spans="1:10" ht="90" x14ac:dyDescent="0.25">
      <c r="A18" s="393"/>
      <c r="B18" s="365" t="s">
        <v>23</v>
      </c>
      <c r="C18" s="18">
        <v>0.7</v>
      </c>
      <c r="D18" s="217">
        <v>0.86</v>
      </c>
      <c r="E18" s="75">
        <f>УпрВесКоэф!E18</f>
        <v>0.2</v>
      </c>
      <c r="F18" s="364">
        <f t="shared" si="0"/>
        <v>0.17200000000000001</v>
      </c>
      <c r="G18" s="385"/>
      <c r="H18" s="402"/>
      <c r="J18" s="3"/>
    </row>
    <row r="19" spans="1:10" ht="60" x14ac:dyDescent="0.25">
      <c r="A19" s="393"/>
      <c r="B19" s="365" t="s">
        <v>24</v>
      </c>
      <c r="C19" s="18">
        <v>1</v>
      </c>
      <c r="D19" s="217">
        <v>0.7</v>
      </c>
      <c r="E19" s="75">
        <f>УпрВесКоэф!E19</f>
        <v>0.15</v>
      </c>
      <c r="F19" s="364">
        <f t="shared" si="0"/>
        <v>0.105</v>
      </c>
      <c r="G19" s="385"/>
      <c r="H19" s="402"/>
      <c r="J19" s="3"/>
    </row>
    <row r="20" spans="1:10" ht="60" x14ac:dyDescent="0.25">
      <c r="A20" s="393"/>
      <c r="B20" s="365" t="s">
        <v>25</v>
      </c>
      <c r="C20" s="18">
        <v>0.25</v>
      </c>
      <c r="D20" s="217">
        <v>0.14000000000000001</v>
      </c>
      <c r="E20" s="75">
        <f>УпрВесКоэф!E20</f>
        <v>0.2</v>
      </c>
      <c r="F20" s="364">
        <f t="shared" si="0"/>
        <v>2.8000000000000004E-2</v>
      </c>
      <c r="G20" s="385"/>
      <c r="H20" s="402"/>
      <c r="J20" s="3"/>
    </row>
    <row r="21" spans="1:10" ht="45" x14ac:dyDescent="0.25">
      <c r="A21" s="393"/>
      <c r="B21" s="365" t="s">
        <v>26</v>
      </c>
      <c r="C21" s="18">
        <v>0.35</v>
      </c>
      <c r="D21" s="217">
        <v>0.14000000000000001</v>
      </c>
      <c r="E21" s="75">
        <f>УпрВесКоэф!E21</f>
        <v>0.2</v>
      </c>
      <c r="F21" s="364">
        <f t="shared" si="0"/>
        <v>2.8000000000000004E-2</v>
      </c>
      <c r="G21" s="385"/>
      <c r="H21" s="402"/>
      <c r="J21" s="3"/>
    </row>
    <row r="22" spans="1:10" ht="60" x14ac:dyDescent="0.25">
      <c r="A22" s="393"/>
      <c r="B22" s="365" t="s">
        <v>27</v>
      </c>
      <c r="C22" s="20" t="s">
        <v>15</v>
      </c>
      <c r="D22" s="216">
        <v>0</v>
      </c>
      <c r="E22" s="75">
        <f>УпрВесКоэф!E22</f>
        <v>0.05</v>
      </c>
      <c r="F22" s="364">
        <f t="shared" si="0"/>
        <v>0</v>
      </c>
      <c r="G22" s="385"/>
      <c r="H22" s="402"/>
      <c r="J22" s="3"/>
    </row>
    <row r="23" spans="1:10" ht="60.75" thickBot="1" x14ac:dyDescent="0.3">
      <c r="A23" s="400"/>
      <c r="B23" s="365" t="s">
        <v>28</v>
      </c>
      <c r="C23" s="20" t="s">
        <v>15</v>
      </c>
      <c r="D23" s="216">
        <v>1</v>
      </c>
      <c r="E23" s="75">
        <f>УпрВесКоэф!E23</f>
        <v>0.05</v>
      </c>
      <c r="F23" s="36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65" t="s">
        <v>29</v>
      </c>
      <c r="C24" s="18">
        <v>0.15</v>
      </c>
      <c r="D24" s="217">
        <v>0</v>
      </c>
      <c r="E24" s="75">
        <f>УпрВесКоэф!E24</f>
        <v>1.83</v>
      </c>
      <c r="F24" s="364">
        <f t="shared" si="0"/>
        <v>0</v>
      </c>
      <c r="G24" s="385" t="s">
        <v>110</v>
      </c>
      <c r="H24" s="402">
        <f>(F24+F25+F26+F27)-УпрВесКоэф!$K$25</f>
        <v>0.25</v>
      </c>
      <c r="J24" s="3"/>
    </row>
    <row r="25" spans="1:10" ht="75" x14ac:dyDescent="0.25">
      <c r="A25" s="405"/>
      <c r="B25" s="365" t="s">
        <v>30</v>
      </c>
      <c r="C25" s="18">
        <v>0.15</v>
      </c>
      <c r="D25" s="217">
        <v>0</v>
      </c>
      <c r="E25" s="75">
        <f>УпрВесКоэф!E25</f>
        <v>1.5</v>
      </c>
      <c r="F25" s="364">
        <f t="shared" si="0"/>
        <v>0</v>
      </c>
      <c r="G25" s="385"/>
      <c r="H25" s="402"/>
      <c r="J25" s="3"/>
    </row>
    <row r="26" spans="1:10" ht="36" customHeight="1" x14ac:dyDescent="0.25">
      <c r="A26" s="405"/>
      <c r="B26" s="365" t="s">
        <v>40</v>
      </c>
      <c r="C26" s="20" t="s">
        <v>15</v>
      </c>
      <c r="D26" s="216">
        <v>1</v>
      </c>
      <c r="E26" s="75">
        <f>УпрВесКоэф!E26</f>
        <v>0.25</v>
      </c>
      <c r="F26" s="364">
        <f t="shared" si="0"/>
        <v>0.25</v>
      </c>
      <c r="G26" s="385"/>
      <c r="H26" s="402"/>
      <c r="J26" s="3"/>
    </row>
    <row r="27" spans="1:10" ht="45.75" thickBot="1" x14ac:dyDescent="0.3">
      <c r="A27" s="406"/>
      <c r="B27" s="365" t="s">
        <v>41</v>
      </c>
      <c r="C27" s="20" t="s">
        <v>15</v>
      </c>
      <c r="D27" s="216">
        <v>0</v>
      </c>
      <c r="E27" s="75">
        <f>УпрВесКоэф!E27</f>
        <v>0.25</v>
      </c>
      <c r="F27" s="364">
        <f t="shared" si="0"/>
        <v>0</v>
      </c>
      <c r="G27" s="385"/>
      <c r="H27" s="402"/>
      <c r="J27" s="3"/>
    </row>
    <row r="28" spans="1:10" ht="180.75" thickBot="1" x14ac:dyDescent="0.3">
      <c r="A28" s="228" t="s">
        <v>14</v>
      </c>
      <c r="B28" s="365" t="s">
        <v>6</v>
      </c>
      <c r="C28" s="18">
        <v>0.7</v>
      </c>
      <c r="D28" s="49">
        <v>0.7</v>
      </c>
      <c r="E28" s="75">
        <f>УпрВесКоэф!E28</f>
        <v>1.4279999999999999</v>
      </c>
      <c r="F28" s="364">
        <f t="shared" si="0"/>
        <v>0.99959999999999993</v>
      </c>
      <c r="G28" s="363" t="s">
        <v>2</v>
      </c>
      <c r="H28" s="364">
        <f>F28-УпрВесКоэф!$K$28</f>
        <v>0.99959999999999993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4.0251200000000003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E4" sqref="E4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362" t="s">
        <v>42</v>
      </c>
      <c r="D3" s="362" t="s">
        <v>109</v>
      </c>
      <c r="E3" s="362" t="s">
        <v>9</v>
      </c>
      <c r="F3" s="362" t="s">
        <v>8</v>
      </c>
      <c r="G3" s="362" t="s">
        <v>10</v>
      </c>
      <c r="H3" s="362" t="s">
        <v>13</v>
      </c>
      <c r="J3" s="3"/>
    </row>
    <row r="4" spans="1:10" ht="30" x14ac:dyDescent="0.25">
      <c r="A4" s="392" t="s">
        <v>3</v>
      </c>
      <c r="B4" s="365" t="s">
        <v>36</v>
      </c>
      <c r="C4" s="6">
        <v>0.7</v>
      </c>
      <c r="D4" s="217">
        <v>0</v>
      </c>
      <c r="E4" s="75">
        <f>УпрВесКоэф!E4</f>
        <v>1.429</v>
      </c>
      <c r="F4" s="364">
        <f>D4*E4</f>
        <v>0</v>
      </c>
      <c r="G4" s="385" t="s">
        <v>118</v>
      </c>
      <c r="H4" s="364">
        <f>F4-УпрВесКоэф!$K$4</f>
        <v>0</v>
      </c>
      <c r="J4" s="3"/>
    </row>
    <row r="5" spans="1:10" ht="30" x14ac:dyDescent="0.25">
      <c r="A5" s="393"/>
      <c r="B5" s="365" t="s">
        <v>11</v>
      </c>
      <c r="C5" s="6">
        <v>0.7</v>
      </c>
      <c r="D5" s="217">
        <v>0.33</v>
      </c>
      <c r="E5" s="75">
        <f>УпрВесКоэф!E5</f>
        <v>1</v>
      </c>
      <c r="F5" s="364">
        <f t="shared" ref="F5:F28" si="0">D5*E5</f>
        <v>0.33</v>
      </c>
      <c r="G5" s="385"/>
      <c r="H5" s="402">
        <f>(F5+F6+F7)-УпрВесКоэф!$K$6</f>
        <v>1.194</v>
      </c>
      <c r="J5" s="3"/>
    </row>
    <row r="6" spans="1:10" ht="35.25" customHeight="1" x14ac:dyDescent="0.25">
      <c r="A6" s="393"/>
      <c r="B6" s="365" t="s">
        <v>12</v>
      </c>
      <c r="C6" s="6">
        <v>0.3</v>
      </c>
      <c r="D6" s="217">
        <v>0.33</v>
      </c>
      <c r="E6" s="75">
        <f>УпрВесКоэф!E6</f>
        <v>0.8</v>
      </c>
      <c r="F6" s="364">
        <f t="shared" si="0"/>
        <v>0.26400000000000001</v>
      </c>
      <c r="G6" s="385"/>
      <c r="H6" s="402"/>
      <c r="J6" s="3"/>
    </row>
    <row r="7" spans="1:10" ht="30.75" thickBot="1" x14ac:dyDescent="0.3">
      <c r="A7" s="394"/>
      <c r="B7" s="365" t="s">
        <v>16</v>
      </c>
      <c r="C7" s="6">
        <v>0.1</v>
      </c>
      <c r="D7" s="217">
        <v>1</v>
      </c>
      <c r="E7" s="75">
        <f>УпрВесКоэф!E7</f>
        <v>0.6</v>
      </c>
      <c r="F7" s="364">
        <f t="shared" si="0"/>
        <v>0.6</v>
      </c>
      <c r="G7" s="385"/>
      <c r="H7" s="402"/>
      <c r="J7" s="3"/>
    </row>
    <row r="8" spans="1:10" ht="124.5" customHeight="1" thickBot="1" x14ac:dyDescent="0.3">
      <c r="A8" s="249" t="s">
        <v>7</v>
      </c>
      <c r="B8" s="365" t="s">
        <v>34</v>
      </c>
      <c r="C8" s="18">
        <v>0.9</v>
      </c>
      <c r="D8" s="49">
        <v>0.26</v>
      </c>
      <c r="E8" s="75">
        <f>УпрВесКоэф!E8</f>
        <v>1.111</v>
      </c>
      <c r="F8" s="364">
        <f t="shared" si="0"/>
        <v>0.28886000000000001</v>
      </c>
      <c r="G8" s="363" t="s">
        <v>110</v>
      </c>
      <c r="H8" s="364">
        <f>F8-УпрВесКоэф!$K$8</f>
        <v>0.28886000000000001</v>
      </c>
      <c r="J8" s="3"/>
    </row>
    <row r="9" spans="1:10" ht="75" x14ac:dyDescent="0.25">
      <c r="A9" s="399" t="s">
        <v>37</v>
      </c>
      <c r="B9" s="365" t="s">
        <v>38</v>
      </c>
      <c r="C9" s="18">
        <v>0.9</v>
      </c>
      <c r="D9" s="49">
        <v>0.4</v>
      </c>
      <c r="E9" s="75">
        <f>УпрВесКоэф!E9</f>
        <v>0.311</v>
      </c>
      <c r="F9" s="364">
        <f t="shared" si="0"/>
        <v>0.12440000000000001</v>
      </c>
      <c r="G9" s="385" t="s">
        <v>110</v>
      </c>
      <c r="H9" s="402">
        <f>(F9+F10+F11+F12)-УпрВесКоэф!$K$10</f>
        <v>0.34340000000000004</v>
      </c>
      <c r="J9" s="3"/>
    </row>
    <row r="10" spans="1:10" ht="93.75" customHeight="1" x14ac:dyDescent="0.25">
      <c r="A10" s="393"/>
      <c r="B10" s="365" t="s">
        <v>17</v>
      </c>
      <c r="C10" s="18">
        <v>0.8</v>
      </c>
      <c r="D10" s="49">
        <v>0.26</v>
      </c>
      <c r="E10" s="75">
        <f>УпрВесКоэф!E10</f>
        <v>0.3</v>
      </c>
      <c r="F10" s="364">
        <f t="shared" si="0"/>
        <v>7.8E-2</v>
      </c>
      <c r="G10" s="385"/>
      <c r="H10" s="402"/>
      <c r="J10" s="3"/>
    </row>
    <row r="11" spans="1:10" ht="90" x14ac:dyDescent="0.25">
      <c r="A11" s="393"/>
      <c r="B11" s="365" t="s">
        <v>18</v>
      </c>
      <c r="C11" s="18">
        <v>0.8</v>
      </c>
      <c r="D11" s="49">
        <v>0.19</v>
      </c>
      <c r="E11" s="75">
        <f>УпрВесКоэф!E11</f>
        <v>0.3</v>
      </c>
      <c r="F11" s="364">
        <f t="shared" si="0"/>
        <v>5.6999999999999995E-2</v>
      </c>
      <c r="G11" s="385"/>
      <c r="H11" s="402"/>
      <c r="J11" s="3"/>
    </row>
    <row r="12" spans="1:10" ht="60.75" thickBot="1" x14ac:dyDescent="0.3">
      <c r="A12" s="394"/>
      <c r="B12" s="365" t="s">
        <v>39</v>
      </c>
      <c r="C12" s="18">
        <v>0.8</v>
      </c>
      <c r="D12" s="49">
        <v>0.28000000000000003</v>
      </c>
      <c r="E12" s="75">
        <f>УпрВесКоэф!E12</f>
        <v>0.3</v>
      </c>
      <c r="F12" s="364">
        <f t="shared" si="0"/>
        <v>8.4000000000000005E-2</v>
      </c>
      <c r="G12" s="385"/>
      <c r="H12" s="402"/>
      <c r="J12" s="3"/>
    </row>
    <row r="13" spans="1:10" ht="90" x14ac:dyDescent="0.25">
      <c r="A13" s="392" t="s">
        <v>4</v>
      </c>
      <c r="B13" s="365" t="s">
        <v>19</v>
      </c>
      <c r="C13" s="18">
        <v>0.5</v>
      </c>
      <c r="D13" s="217">
        <v>1</v>
      </c>
      <c r="E13" s="75">
        <f>УпрВесКоэф!E13</f>
        <v>0.26</v>
      </c>
      <c r="F13" s="364">
        <f t="shared" si="0"/>
        <v>0.26</v>
      </c>
      <c r="G13" s="385" t="s">
        <v>2</v>
      </c>
      <c r="H13" s="402">
        <f>(F13+F14+F15+F16+F17+F18+F19+F20+F21+F22+F23)-УпрВесКоэф!$K$17</f>
        <v>1.1140000000000003</v>
      </c>
      <c r="J13" s="3"/>
    </row>
    <row r="14" spans="1:10" ht="90" x14ac:dyDescent="0.25">
      <c r="A14" s="393"/>
      <c r="B14" s="365" t="s">
        <v>20</v>
      </c>
      <c r="C14" s="18">
        <v>0.8</v>
      </c>
      <c r="D14" s="217">
        <v>1</v>
      </c>
      <c r="E14" s="75">
        <f>УпрВесКоэф!E14</f>
        <v>0.2</v>
      </c>
      <c r="F14" s="364">
        <f t="shared" si="0"/>
        <v>0.2</v>
      </c>
      <c r="G14" s="385"/>
      <c r="H14" s="402"/>
      <c r="J14" s="3"/>
    </row>
    <row r="15" spans="1:10" ht="45" x14ac:dyDescent="0.25">
      <c r="A15" s="393"/>
      <c r="B15" s="365" t="s">
        <v>21</v>
      </c>
      <c r="C15" s="20" t="s">
        <v>15</v>
      </c>
      <c r="D15" s="216">
        <v>1</v>
      </c>
      <c r="E15" s="75">
        <f>УпрВесКоэф!E15</f>
        <v>0.05</v>
      </c>
      <c r="F15" s="364">
        <f t="shared" si="0"/>
        <v>0.05</v>
      </c>
      <c r="G15" s="385"/>
      <c r="H15" s="402"/>
      <c r="J15" s="3"/>
    </row>
    <row r="16" spans="1:10" ht="75" x14ac:dyDescent="0.25">
      <c r="A16" s="393"/>
      <c r="B16" s="365" t="s">
        <v>22</v>
      </c>
      <c r="C16" s="20" t="s">
        <v>15</v>
      </c>
      <c r="D16" s="216">
        <v>1</v>
      </c>
      <c r="E16" s="75">
        <f>УпрВесКоэф!E16</f>
        <v>0.05</v>
      </c>
      <c r="F16" s="364">
        <f t="shared" si="0"/>
        <v>0.05</v>
      </c>
      <c r="G16" s="385"/>
      <c r="H16" s="402"/>
      <c r="J16" s="3"/>
    </row>
    <row r="17" spans="1:10" ht="135" x14ac:dyDescent="0.25">
      <c r="A17" s="393"/>
      <c r="B17" s="365" t="s">
        <v>35</v>
      </c>
      <c r="C17" s="18">
        <v>0.5</v>
      </c>
      <c r="D17" s="217">
        <v>0.8</v>
      </c>
      <c r="E17" s="75">
        <f>УпрВесКоэф!E17</f>
        <v>0.2</v>
      </c>
      <c r="F17" s="364">
        <f t="shared" si="0"/>
        <v>0.16000000000000003</v>
      </c>
      <c r="G17" s="385"/>
      <c r="H17" s="402"/>
      <c r="J17" s="3"/>
    </row>
    <row r="18" spans="1:10" ht="90" x14ac:dyDescent="0.25">
      <c r="A18" s="393"/>
      <c r="B18" s="365" t="s">
        <v>23</v>
      </c>
      <c r="C18" s="18">
        <v>0.7</v>
      </c>
      <c r="D18" s="217">
        <v>0.87</v>
      </c>
      <c r="E18" s="75">
        <f>УпрВесКоэф!E18</f>
        <v>0.2</v>
      </c>
      <c r="F18" s="364">
        <f t="shared" si="0"/>
        <v>0.17400000000000002</v>
      </c>
      <c r="G18" s="385"/>
      <c r="H18" s="402"/>
      <c r="J18" s="3"/>
    </row>
    <row r="19" spans="1:10" ht="60" x14ac:dyDescent="0.25">
      <c r="A19" s="393"/>
      <c r="B19" s="365" t="s">
        <v>24</v>
      </c>
      <c r="C19" s="18">
        <v>1</v>
      </c>
      <c r="D19" s="217">
        <v>0.8</v>
      </c>
      <c r="E19" s="75">
        <f>УпрВесКоэф!E19</f>
        <v>0.15</v>
      </c>
      <c r="F19" s="364">
        <f t="shared" si="0"/>
        <v>0.12</v>
      </c>
      <c r="G19" s="385"/>
      <c r="H19" s="402"/>
      <c r="J19" s="3"/>
    </row>
    <row r="20" spans="1:10" ht="60" x14ac:dyDescent="0.25">
      <c r="A20" s="393"/>
      <c r="B20" s="365" t="s">
        <v>25</v>
      </c>
      <c r="C20" s="18">
        <v>0.25</v>
      </c>
      <c r="D20" s="217">
        <v>0.17</v>
      </c>
      <c r="E20" s="75">
        <f>УпрВесКоэф!E20</f>
        <v>0.2</v>
      </c>
      <c r="F20" s="364">
        <f t="shared" si="0"/>
        <v>3.4000000000000002E-2</v>
      </c>
      <c r="G20" s="385"/>
      <c r="H20" s="402"/>
      <c r="J20" s="3"/>
    </row>
    <row r="21" spans="1:10" ht="45" x14ac:dyDescent="0.25">
      <c r="A21" s="393"/>
      <c r="B21" s="365" t="s">
        <v>26</v>
      </c>
      <c r="C21" s="18">
        <v>0.35</v>
      </c>
      <c r="D21" s="217">
        <v>0.08</v>
      </c>
      <c r="E21" s="75">
        <f>УпрВесКоэф!E21</f>
        <v>0.2</v>
      </c>
      <c r="F21" s="364">
        <f t="shared" si="0"/>
        <v>1.6E-2</v>
      </c>
      <c r="G21" s="385"/>
      <c r="H21" s="402"/>
      <c r="J21" s="3"/>
    </row>
    <row r="22" spans="1:10" ht="60" x14ac:dyDescent="0.25">
      <c r="A22" s="393"/>
      <c r="B22" s="365" t="s">
        <v>27</v>
      </c>
      <c r="C22" s="20" t="s">
        <v>15</v>
      </c>
      <c r="D22" s="216">
        <v>0</v>
      </c>
      <c r="E22" s="75">
        <f>УпрВесКоэф!E22</f>
        <v>0.05</v>
      </c>
      <c r="F22" s="364">
        <f t="shared" si="0"/>
        <v>0</v>
      </c>
      <c r="G22" s="385"/>
      <c r="H22" s="402"/>
      <c r="J22" s="3"/>
    </row>
    <row r="23" spans="1:10" ht="60.75" thickBot="1" x14ac:dyDescent="0.3">
      <c r="A23" s="400"/>
      <c r="B23" s="365" t="s">
        <v>28</v>
      </c>
      <c r="C23" s="20" t="s">
        <v>15</v>
      </c>
      <c r="D23" s="216">
        <v>1</v>
      </c>
      <c r="E23" s="75">
        <f>УпрВесКоэф!E23</f>
        <v>0.05</v>
      </c>
      <c r="F23" s="36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365" t="s">
        <v>29</v>
      </c>
      <c r="C24" s="18">
        <v>0.15</v>
      </c>
      <c r="D24" s="217">
        <v>0</v>
      </c>
      <c r="E24" s="75">
        <f>УпрВесКоэф!E24</f>
        <v>1.83</v>
      </c>
      <c r="F24" s="364">
        <f t="shared" si="0"/>
        <v>0</v>
      </c>
      <c r="G24" s="385" t="s">
        <v>110</v>
      </c>
      <c r="H24" s="402">
        <f>(F24+F25+F26+F27)-УпрВесКоэф!$K$25</f>
        <v>0.25</v>
      </c>
      <c r="J24" s="3"/>
    </row>
    <row r="25" spans="1:10" ht="75" x14ac:dyDescent="0.25">
      <c r="A25" s="405"/>
      <c r="B25" s="365" t="s">
        <v>30</v>
      </c>
      <c r="C25" s="18">
        <v>0.15</v>
      </c>
      <c r="D25" s="217">
        <v>0</v>
      </c>
      <c r="E25" s="75">
        <f>УпрВесКоэф!E25</f>
        <v>1.5</v>
      </c>
      <c r="F25" s="364">
        <f t="shared" si="0"/>
        <v>0</v>
      </c>
      <c r="G25" s="385"/>
      <c r="H25" s="402"/>
      <c r="J25" s="3"/>
    </row>
    <row r="26" spans="1:10" ht="36" customHeight="1" x14ac:dyDescent="0.25">
      <c r="A26" s="405"/>
      <c r="B26" s="365" t="s">
        <v>40</v>
      </c>
      <c r="C26" s="20" t="s">
        <v>15</v>
      </c>
      <c r="D26" s="216">
        <v>1</v>
      </c>
      <c r="E26" s="75">
        <f>УпрВесКоэф!E26</f>
        <v>0.25</v>
      </c>
      <c r="F26" s="364">
        <f t="shared" si="0"/>
        <v>0.25</v>
      </c>
      <c r="G26" s="385"/>
      <c r="H26" s="402"/>
      <c r="J26" s="3"/>
    </row>
    <row r="27" spans="1:10" ht="45.75" thickBot="1" x14ac:dyDescent="0.3">
      <c r="A27" s="406"/>
      <c r="B27" s="365" t="s">
        <v>41</v>
      </c>
      <c r="C27" s="20" t="s">
        <v>15</v>
      </c>
      <c r="D27" s="216">
        <v>0</v>
      </c>
      <c r="E27" s="75">
        <f>УпрВесКоэф!E27</f>
        <v>0.25</v>
      </c>
      <c r="F27" s="364">
        <f t="shared" si="0"/>
        <v>0</v>
      </c>
      <c r="G27" s="385"/>
      <c r="H27" s="402"/>
      <c r="J27" s="3"/>
    </row>
    <row r="28" spans="1:10" ht="180.75" thickBot="1" x14ac:dyDescent="0.3">
      <c r="A28" s="228" t="s">
        <v>14</v>
      </c>
      <c r="B28" s="365" t="s">
        <v>6</v>
      </c>
      <c r="C28" s="18">
        <v>0.7</v>
      </c>
      <c r="D28" s="49">
        <v>0.7</v>
      </c>
      <c r="E28" s="75">
        <f>УпрВесКоэф!E28</f>
        <v>1.4279999999999999</v>
      </c>
      <c r="F28" s="364">
        <f t="shared" si="0"/>
        <v>0.99959999999999993</v>
      </c>
      <c r="G28" s="363" t="s">
        <v>2</v>
      </c>
      <c r="H28" s="364">
        <f>F28-УпрВесКоэф!$K$28</f>
        <v>0.99959999999999993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4.1898600000000004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0.88390000000000002</v>
      </c>
      <c r="E5" s="75">
        <f>УпрВесКоэф!E5</f>
        <v>1</v>
      </c>
      <c r="F5" s="23">
        <f t="shared" ref="F5:F28" si="0">D5*E5</f>
        <v>0.88390000000000002</v>
      </c>
      <c r="G5" s="377"/>
      <c r="H5" s="391">
        <f>(F5+F6+F7)-УпрВесКоэф!$K$6</f>
        <v>1.15198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0.2601</v>
      </c>
      <c r="E6" s="75">
        <f>УпрВесКоэф!E6</f>
        <v>0.8</v>
      </c>
      <c r="F6" s="23">
        <f t="shared" si="0"/>
        <v>0.20808000000000001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1.08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0.18179999999999999</v>
      </c>
      <c r="E24" s="80">
        <f>УпрВесКоэф!E24</f>
        <v>1.83</v>
      </c>
      <c r="F24" s="22">
        <f t="shared" si="0"/>
        <v>0.33269399999999999</v>
      </c>
      <c r="G24" s="384" t="s">
        <v>2</v>
      </c>
      <c r="H24" s="370">
        <f>(F24+F25+F26+F27)-УпрВесКоэф!$K$25</f>
        <v>0.98269399999999996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</v>
      </c>
      <c r="E25" s="75">
        <f>УпрВесКоэф!E25</f>
        <v>1.5</v>
      </c>
      <c r="F25" s="23">
        <f t="shared" si="0"/>
        <v>0.15000000000000002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1</v>
      </c>
      <c r="E28" s="78">
        <f>УпрВесКоэф!E28</f>
        <v>1.4279999999999999</v>
      </c>
      <c r="F28" s="27">
        <f t="shared" si="0"/>
        <v>1.4279999999999999</v>
      </c>
      <c r="G28" s="39" t="s">
        <v>2</v>
      </c>
      <c r="H28" s="179">
        <f>F28-УпрВесКоэф!$K$28</f>
        <v>1.4279999999999999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6.6635739999999997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C1" zoomScale="80" zoomScaleNormal="80" workbookViewId="0">
      <selection activeCell="N8" sqref="N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1.7109375" style="1" customWidth="1"/>
    <col min="9" max="9" width="9.140625" style="1"/>
    <col min="10" max="10" width="18" style="1" customWidth="1"/>
    <col min="11" max="11" width="21.140625" customWidth="1"/>
    <col min="19" max="19" width="12.85546875" customWidth="1"/>
  </cols>
  <sheetData>
    <row r="1" spans="1:20" ht="27" customHeight="1" x14ac:dyDescent="0.25">
      <c r="A1" s="407" t="s">
        <v>43</v>
      </c>
      <c r="B1" s="407"/>
      <c r="C1" s="407"/>
      <c r="D1" s="407"/>
      <c r="E1" s="407"/>
      <c r="F1" s="407"/>
      <c r="G1" s="407"/>
      <c r="H1" s="407"/>
      <c r="J1" s="3"/>
      <c r="S1" s="283"/>
    </row>
    <row r="2" spans="1:20" ht="33.75" customHeight="1" x14ac:dyDescent="0.25">
      <c r="A2" s="388" t="s">
        <v>146</v>
      </c>
      <c r="B2" s="388" t="s">
        <v>33</v>
      </c>
      <c r="C2" s="410" t="s">
        <v>1</v>
      </c>
      <c r="D2" s="411"/>
      <c r="E2" s="411"/>
      <c r="F2" s="412"/>
      <c r="G2" s="408" t="s">
        <v>45</v>
      </c>
      <c r="H2" s="409"/>
      <c r="J2" s="3"/>
      <c r="R2" s="192"/>
      <c r="T2">
        <f>Q2+S2</f>
        <v>0</v>
      </c>
    </row>
    <row r="3" spans="1:20" ht="37.5" customHeight="1" thickBot="1" x14ac:dyDescent="0.3">
      <c r="A3" s="389"/>
      <c r="B3" s="389"/>
      <c r="C3" s="35" t="s">
        <v>42</v>
      </c>
      <c r="D3" s="35" t="s">
        <v>44</v>
      </c>
      <c r="E3" s="7" t="s">
        <v>9</v>
      </c>
      <c r="F3" s="7" t="s">
        <v>8</v>
      </c>
      <c r="G3" s="7" t="s">
        <v>10</v>
      </c>
      <c r="H3" s="7" t="s">
        <v>13</v>
      </c>
      <c r="J3" s="191" t="s">
        <v>93</v>
      </c>
      <c r="K3" s="191" t="s">
        <v>134</v>
      </c>
      <c r="S3" s="283"/>
    </row>
    <row r="4" spans="1:20" ht="30" x14ac:dyDescent="0.25">
      <c r="A4" s="373" t="s">
        <v>3</v>
      </c>
      <c r="B4" s="14" t="s">
        <v>36</v>
      </c>
      <c r="C4" s="13">
        <v>0.7</v>
      </c>
      <c r="D4" s="45">
        <v>0.7</v>
      </c>
      <c r="E4" s="183">
        <v>1.429</v>
      </c>
      <c r="F4" s="26">
        <f>D4*E4</f>
        <v>1.0003</v>
      </c>
      <c r="G4" s="376" t="s">
        <v>32</v>
      </c>
      <c r="H4" s="180">
        <f>F4-$K$4</f>
        <v>1.0003</v>
      </c>
      <c r="J4" s="189">
        <v>1.429</v>
      </c>
      <c r="K4" s="285">
        <v>0</v>
      </c>
      <c r="S4" s="284"/>
    </row>
    <row r="5" spans="1:20" ht="30" x14ac:dyDescent="0.25">
      <c r="A5" s="374"/>
      <c r="B5" s="5" t="s">
        <v>11</v>
      </c>
      <c r="C5" s="18">
        <v>0.7</v>
      </c>
      <c r="D5" s="49">
        <v>0.7</v>
      </c>
      <c r="E5" s="184">
        <v>1</v>
      </c>
      <c r="F5" s="72">
        <f t="shared" ref="F5:F28" si="0">D5*E5</f>
        <v>0.7</v>
      </c>
      <c r="G5" s="377"/>
      <c r="H5" s="391">
        <f>(F5+F6+F7)-$K$6</f>
        <v>1</v>
      </c>
      <c r="J5" s="189">
        <v>1</v>
      </c>
      <c r="K5" s="189"/>
      <c r="S5" s="87"/>
    </row>
    <row r="6" spans="1:20" ht="35.25" customHeight="1" x14ac:dyDescent="0.25">
      <c r="A6" s="374"/>
      <c r="B6" s="5" t="s">
        <v>12</v>
      </c>
      <c r="C6" s="18">
        <v>0.3</v>
      </c>
      <c r="D6" s="49">
        <v>0.3</v>
      </c>
      <c r="E6" s="184">
        <v>0.8</v>
      </c>
      <c r="F6" s="72">
        <f t="shared" si="0"/>
        <v>0.24</v>
      </c>
      <c r="G6" s="377"/>
      <c r="H6" s="371"/>
      <c r="J6" s="189">
        <v>0.8</v>
      </c>
      <c r="K6" s="189">
        <f>$K$4</f>
        <v>0</v>
      </c>
      <c r="S6" s="283"/>
    </row>
    <row r="7" spans="1:20" ht="30.75" thickBot="1" x14ac:dyDescent="0.3">
      <c r="A7" s="375"/>
      <c r="B7" s="8" t="s">
        <v>16</v>
      </c>
      <c r="C7" s="50">
        <v>0.1</v>
      </c>
      <c r="D7" s="47">
        <v>0.1</v>
      </c>
      <c r="E7" s="185">
        <v>0.6</v>
      </c>
      <c r="F7" s="73">
        <f t="shared" si="0"/>
        <v>0.06</v>
      </c>
      <c r="G7" s="378"/>
      <c r="H7" s="372"/>
      <c r="J7" s="189">
        <v>0.6</v>
      </c>
      <c r="K7" s="189"/>
    </row>
    <row r="8" spans="1:2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183">
        <v>1.111</v>
      </c>
      <c r="F8" s="26">
        <f t="shared" si="0"/>
        <v>0.99990000000000001</v>
      </c>
      <c r="G8" s="25" t="s">
        <v>2</v>
      </c>
      <c r="H8" s="181">
        <f>F8-$K$8</f>
        <v>0.99990000000000001</v>
      </c>
      <c r="J8" s="189">
        <v>1.111</v>
      </c>
      <c r="K8" s="189">
        <f>$K$4</f>
        <v>0</v>
      </c>
      <c r="M8" s="87"/>
      <c r="Q8" s="192"/>
      <c r="R8" s="192"/>
      <c r="S8" s="283"/>
    </row>
    <row r="9" spans="1:2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183">
        <v>0.311</v>
      </c>
      <c r="F9" s="26">
        <f t="shared" si="0"/>
        <v>0.27989999999999998</v>
      </c>
      <c r="G9" s="376" t="s">
        <v>2</v>
      </c>
      <c r="H9" s="370">
        <f>(F9+F10+F11+F12)-$K$10</f>
        <v>0.99990000000000001</v>
      </c>
      <c r="J9" s="189">
        <v>0.311</v>
      </c>
      <c r="K9" s="189"/>
      <c r="S9" s="284"/>
    </row>
    <row r="10" spans="1:20" ht="93.75" customHeight="1" x14ac:dyDescent="0.25">
      <c r="A10" s="374"/>
      <c r="B10" s="5" t="s">
        <v>17</v>
      </c>
      <c r="C10" s="18">
        <v>0.8</v>
      </c>
      <c r="D10" s="49">
        <v>0.8</v>
      </c>
      <c r="E10" s="184">
        <v>0.3</v>
      </c>
      <c r="F10" s="23">
        <f t="shared" si="0"/>
        <v>0.24</v>
      </c>
      <c r="G10" s="377"/>
      <c r="H10" s="371"/>
      <c r="J10" s="189">
        <v>0.3</v>
      </c>
      <c r="K10" s="189">
        <f>$K$4</f>
        <v>0</v>
      </c>
    </row>
    <row r="11" spans="1:20" ht="90" x14ac:dyDescent="0.25">
      <c r="A11" s="374"/>
      <c r="B11" s="5" t="s">
        <v>18</v>
      </c>
      <c r="C11" s="18">
        <v>0.8</v>
      </c>
      <c r="D11" s="49">
        <v>0.8</v>
      </c>
      <c r="E11" s="184">
        <v>0.3</v>
      </c>
      <c r="F11" s="23">
        <f t="shared" si="0"/>
        <v>0.24</v>
      </c>
      <c r="G11" s="377"/>
      <c r="H11" s="371"/>
      <c r="J11" s="189">
        <v>0.3</v>
      </c>
      <c r="K11" s="189"/>
    </row>
    <row r="12" spans="1:20" ht="60.75" thickBot="1" x14ac:dyDescent="0.3">
      <c r="A12" s="375"/>
      <c r="B12" s="8" t="s">
        <v>39</v>
      </c>
      <c r="C12" s="50">
        <v>0.8</v>
      </c>
      <c r="D12" s="47">
        <v>0.8</v>
      </c>
      <c r="E12" s="185">
        <v>0.3</v>
      </c>
      <c r="F12" s="48">
        <f t="shared" si="0"/>
        <v>0.24</v>
      </c>
      <c r="G12" s="378"/>
      <c r="H12" s="372"/>
      <c r="J12" s="189">
        <v>0.3</v>
      </c>
      <c r="K12" s="189"/>
    </row>
    <row r="13" spans="1:20" ht="90" x14ac:dyDescent="0.25">
      <c r="A13" s="373" t="s">
        <v>4</v>
      </c>
      <c r="B13" s="14" t="s">
        <v>19</v>
      </c>
      <c r="C13" s="13">
        <v>0.5</v>
      </c>
      <c r="D13" s="45">
        <v>0.5</v>
      </c>
      <c r="E13" s="183">
        <v>0.26</v>
      </c>
      <c r="F13" s="26">
        <f t="shared" si="0"/>
        <v>0.13</v>
      </c>
      <c r="G13" s="376" t="s">
        <v>2</v>
      </c>
      <c r="H13" s="370">
        <f>(F13+F14+F15+F16+F17+F18+F19+F20+F21+F22+F23)-$K$17</f>
        <v>1</v>
      </c>
      <c r="J13" s="189">
        <v>0.26</v>
      </c>
      <c r="K13" s="189"/>
    </row>
    <row r="14" spans="1:20" ht="90" x14ac:dyDescent="0.25">
      <c r="A14" s="374"/>
      <c r="B14" s="5" t="s">
        <v>20</v>
      </c>
      <c r="C14" s="18">
        <v>0.8</v>
      </c>
      <c r="D14" s="49">
        <v>0.8</v>
      </c>
      <c r="E14" s="184">
        <v>0.2</v>
      </c>
      <c r="F14" s="23">
        <f t="shared" si="0"/>
        <v>0.16000000000000003</v>
      </c>
      <c r="G14" s="377"/>
      <c r="H14" s="371"/>
      <c r="I14" s="182"/>
      <c r="J14" s="190">
        <v>0.2</v>
      </c>
      <c r="K14" s="189"/>
    </row>
    <row r="15" spans="1:20" ht="45" x14ac:dyDescent="0.25">
      <c r="A15" s="374"/>
      <c r="B15" s="5" t="s">
        <v>21</v>
      </c>
      <c r="C15" s="20" t="s">
        <v>15</v>
      </c>
      <c r="D15" s="32">
        <v>1</v>
      </c>
      <c r="E15" s="184">
        <v>0.05</v>
      </c>
      <c r="F15" s="23">
        <f t="shared" si="0"/>
        <v>0.05</v>
      </c>
      <c r="G15" s="377"/>
      <c r="H15" s="371"/>
      <c r="J15" s="189">
        <v>0.05</v>
      </c>
      <c r="K15" s="189"/>
    </row>
    <row r="16" spans="1:20" ht="75" x14ac:dyDescent="0.25">
      <c r="A16" s="374"/>
      <c r="B16" s="5" t="s">
        <v>22</v>
      </c>
      <c r="C16" s="20" t="s">
        <v>15</v>
      </c>
      <c r="D16" s="32">
        <v>1</v>
      </c>
      <c r="E16" s="184">
        <v>0.05</v>
      </c>
      <c r="F16" s="23">
        <f t="shared" si="0"/>
        <v>0.05</v>
      </c>
      <c r="G16" s="377"/>
      <c r="H16" s="371"/>
      <c r="J16" s="189">
        <v>0.05</v>
      </c>
      <c r="K16" s="189"/>
    </row>
    <row r="17" spans="1:11" ht="135" x14ac:dyDescent="0.25">
      <c r="A17" s="374"/>
      <c r="B17" s="5" t="s">
        <v>35</v>
      </c>
      <c r="C17" s="18">
        <v>0.5</v>
      </c>
      <c r="D17" s="49">
        <v>0.5</v>
      </c>
      <c r="E17" s="184">
        <v>0.2</v>
      </c>
      <c r="F17" s="23">
        <f t="shared" si="0"/>
        <v>0.1</v>
      </c>
      <c r="G17" s="377"/>
      <c r="H17" s="371"/>
      <c r="J17" s="189">
        <v>0.2</v>
      </c>
      <c r="K17" s="189">
        <f>$K$4</f>
        <v>0</v>
      </c>
    </row>
    <row r="18" spans="1:11" ht="90" x14ac:dyDescent="0.25">
      <c r="A18" s="374"/>
      <c r="B18" s="5" t="s">
        <v>23</v>
      </c>
      <c r="C18" s="18">
        <v>0.7</v>
      </c>
      <c r="D18" s="49">
        <v>0.7</v>
      </c>
      <c r="E18" s="184">
        <v>0.2</v>
      </c>
      <c r="F18" s="23">
        <f t="shared" si="0"/>
        <v>0.13999999999999999</v>
      </c>
      <c r="G18" s="377"/>
      <c r="H18" s="371"/>
      <c r="J18" s="189">
        <v>0.2</v>
      </c>
      <c r="K18" s="189"/>
    </row>
    <row r="19" spans="1:11" ht="60" x14ac:dyDescent="0.25">
      <c r="A19" s="374"/>
      <c r="B19" s="5" t="s">
        <v>24</v>
      </c>
      <c r="C19" s="18">
        <v>1</v>
      </c>
      <c r="D19" s="49">
        <v>1</v>
      </c>
      <c r="E19" s="184">
        <v>0.15</v>
      </c>
      <c r="F19" s="23">
        <f t="shared" si="0"/>
        <v>0.15</v>
      </c>
      <c r="G19" s="377"/>
      <c r="H19" s="371"/>
      <c r="J19" s="189">
        <v>0.15</v>
      </c>
      <c r="K19" s="189"/>
    </row>
    <row r="20" spans="1:11" ht="60" x14ac:dyDescent="0.25">
      <c r="A20" s="374"/>
      <c r="B20" s="5" t="s">
        <v>25</v>
      </c>
      <c r="C20" s="52">
        <v>0.25</v>
      </c>
      <c r="D20" s="49">
        <v>0.25</v>
      </c>
      <c r="E20" s="186">
        <v>0.2</v>
      </c>
      <c r="F20" s="27">
        <f t="shared" si="0"/>
        <v>0.05</v>
      </c>
      <c r="G20" s="377"/>
      <c r="H20" s="371"/>
      <c r="J20" s="189">
        <v>0.2</v>
      </c>
      <c r="K20" s="189"/>
    </row>
    <row r="21" spans="1:11" ht="45" x14ac:dyDescent="0.25">
      <c r="A21" s="374"/>
      <c r="B21" s="5" t="s">
        <v>26</v>
      </c>
      <c r="C21" s="18">
        <v>0.35</v>
      </c>
      <c r="D21" s="47">
        <v>0.35</v>
      </c>
      <c r="E21" s="184">
        <v>0.2</v>
      </c>
      <c r="F21" s="23">
        <f t="shared" si="0"/>
        <v>6.9999999999999993E-2</v>
      </c>
      <c r="G21" s="377"/>
      <c r="H21" s="371"/>
      <c r="J21" s="189">
        <v>0.2</v>
      </c>
      <c r="K21" s="189"/>
    </row>
    <row r="22" spans="1:11" ht="60" x14ac:dyDescent="0.25">
      <c r="A22" s="374"/>
      <c r="B22" s="5" t="s">
        <v>27</v>
      </c>
      <c r="C22" s="20" t="s">
        <v>15</v>
      </c>
      <c r="D22" s="32">
        <v>1</v>
      </c>
      <c r="E22" s="184">
        <v>0.05</v>
      </c>
      <c r="F22" s="23">
        <f t="shared" si="0"/>
        <v>0.05</v>
      </c>
      <c r="G22" s="377"/>
      <c r="H22" s="371"/>
      <c r="J22" s="189">
        <v>0.05</v>
      </c>
      <c r="K22" s="189"/>
    </row>
    <row r="23" spans="1:11" ht="60.75" thickBot="1" x14ac:dyDescent="0.3">
      <c r="A23" s="375"/>
      <c r="B23" s="8" t="s">
        <v>28</v>
      </c>
      <c r="C23" s="21" t="s">
        <v>15</v>
      </c>
      <c r="D23" s="33">
        <v>1</v>
      </c>
      <c r="E23" s="187">
        <v>0.05</v>
      </c>
      <c r="F23" s="24">
        <f t="shared" si="0"/>
        <v>0.05</v>
      </c>
      <c r="G23" s="378"/>
      <c r="H23" s="372"/>
      <c r="J23" s="189">
        <v>0.05</v>
      </c>
      <c r="K23" s="189"/>
    </row>
    <row r="24" spans="1:11" ht="75" x14ac:dyDescent="0.25">
      <c r="A24" s="381" t="s">
        <v>5</v>
      </c>
      <c r="B24" s="14" t="s">
        <v>29</v>
      </c>
      <c r="C24" s="17">
        <v>0.15</v>
      </c>
      <c r="D24" s="45">
        <v>0.15</v>
      </c>
      <c r="E24" s="188">
        <v>1.83</v>
      </c>
      <c r="F24" s="22">
        <f t="shared" si="0"/>
        <v>0.27450000000000002</v>
      </c>
      <c r="G24" s="384" t="s">
        <v>2</v>
      </c>
      <c r="H24" s="370">
        <f>(F24+F25+F26+F27)-$K$25</f>
        <v>0.99950000000000006</v>
      </c>
      <c r="J24" s="189">
        <v>1.83</v>
      </c>
      <c r="K24" s="189"/>
    </row>
    <row r="25" spans="1:11" ht="75" x14ac:dyDescent="0.25">
      <c r="A25" s="382"/>
      <c r="B25" s="5" t="s">
        <v>30</v>
      </c>
      <c r="C25" s="18">
        <v>0.15</v>
      </c>
      <c r="D25" s="49">
        <v>0.15</v>
      </c>
      <c r="E25" s="184">
        <v>1.5</v>
      </c>
      <c r="F25" s="23">
        <f t="shared" si="0"/>
        <v>0.22499999999999998</v>
      </c>
      <c r="G25" s="385"/>
      <c r="H25" s="371"/>
      <c r="J25" s="189">
        <v>1.5</v>
      </c>
      <c r="K25" s="189">
        <f>$K$4</f>
        <v>0</v>
      </c>
    </row>
    <row r="26" spans="1:11" ht="36" customHeight="1" x14ac:dyDescent="0.25">
      <c r="A26" s="382"/>
      <c r="B26" s="5" t="s">
        <v>40</v>
      </c>
      <c r="C26" s="20" t="s">
        <v>15</v>
      </c>
      <c r="D26" s="32">
        <v>1</v>
      </c>
      <c r="E26" s="184">
        <v>0.25</v>
      </c>
      <c r="F26" s="23">
        <f t="shared" si="0"/>
        <v>0.25</v>
      </c>
      <c r="G26" s="385"/>
      <c r="H26" s="371"/>
      <c r="J26" s="189">
        <v>0.25</v>
      </c>
      <c r="K26" s="189"/>
    </row>
    <row r="27" spans="1:11" ht="45.75" thickBot="1" x14ac:dyDescent="0.3">
      <c r="A27" s="383"/>
      <c r="B27" s="8" t="s">
        <v>41</v>
      </c>
      <c r="C27" s="21" t="s">
        <v>15</v>
      </c>
      <c r="D27" s="33">
        <v>1</v>
      </c>
      <c r="E27" s="187">
        <v>0.25</v>
      </c>
      <c r="F27" s="24">
        <f t="shared" si="0"/>
        <v>0.25</v>
      </c>
      <c r="G27" s="386"/>
      <c r="H27" s="372"/>
      <c r="J27" s="189">
        <v>0.25</v>
      </c>
      <c r="K27" s="189"/>
    </row>
    <row r="28" spans="1:11" ht="190.5" customHeight="1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186">
        <v>1.4279999999999999</v>
      </c>
      <c r="F28" s="27">
        <f t="shared" si="0"/>
        <v>0.99959999999999993</v>
      </c>
      <c r="G28" s="39" t="s">
        <v>2</v>
      </c>
      <c r="H28" s="179">
        <f>F28-$K$28</f>
        <v>0.99959999999999993</v>
      </c>
      <c r="J28" s="189">
        <v>1.4279999999999999</v>
      </c>
      <c r="K28" s="189">
        <f>$K$4</f>
        <v>0</v>
      </c>
    </row>
    <row r="29" spans="1:11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5.9988999999999999</v>
      </c>
      <c r="J29" s="3"/>
    </row>
    <row r="30" spans="1:11" x14ac:dyDescent="0.25">
      <c r="J30" s="3"/>
    </row>
    <row r="31" spans="1:11" x14ac:dyDescent="0.25">
      <c r="J31" s="3"/>
    </row>
    <row r="32" spans="1:11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G9:G12"/>
    <mergeCell ref="G13:G23"/>
    <mergeCell ref="H13:H23"/>
    <mergeCell ref="G24:G27"/>
    <mergeCell ref="A1:H1"/>
    <mergeCell ref="B2:B3"/>
    <mergeCell ref="A4:A7"/>
    <mergeCell ref="A24:A27"/>
    <mergeCell ref="A13:A23"/>
    <mergeCell ref="A9:A12"/>
    <mergeCell ref="A2:A3"/>
    <mergeCell ref="H24:H27"/>
    <mergeCell ref="G2:H2"/>
    <mergeCell ref="C2:F2"/>
    <mergeCell ref="G4:G7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4" fitToHeight="4" orientation="landscape" r:id="rId1"/>
  <drawing r:id="rId2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="80" zoomScaleNormal="80" workbookViewId="0">
      <selection activeCell="J4" sqref="J4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1" ht="27" customHeight="1" x14ac:dyDescent="0.25">
      <c r="A1" s="407" t="s">
        <v>43</v>
      </c>
      <c r="B1" s="407"/>
      <c r="C1" s="407"/>
      <c r="D1" s="407"/>
      <c r="E1" s="407"/>
      <c r="F1" s="407"/>
      <c r="G1" s="407"/>
      <c r="H1" s="407"/>
      <c r="J1" s="3"/>
    </row>
    <row r="2" spans="1:11" ht="33.75" customHeight="1" x14ac:dyDescent="0.25">
      <c r="A2" s="388" t="s">
        <v>0</v>
      </c>
      <c r="B2" s="388" t="s">
        <v>33</v>
      </c>
      <c r="C2" s="410" t="s">
        <v>1</v>
      </c>
      <c r="D2" s="411"/>
      <c r="E2" s="411"/>
      <c r="F2" s="412"/>
      <c r="G2" s="408" t="s">
        <v>45</v>
      </c>
      <c r="H2" s="409"/>
      <c r="J2" s="3"/>
    </row>
    <row r="3" spans="1:11" ht="37.5" customHeight="1" thickBot="1" x14ac:dyDescent="0.3">
      <c r="A3" s="389"/>
      <c r="B3" s="389"/>
      <c r="C3" s="35" t="s">
        <v>42</v>
      </c>
      <c r="D3" s="35" t="s">
        <v>44</v>
      </c>
      <c r="E3" s="35" t="s">
        <v>9</v>
      </c>
      <c r="F3" s="35" t="s">
        <v>8</v>
      </c>
      <c r="G3" s="35" t="s">
        <v>10</v>
      </c>
      <c r="H3" s="35" t="s">
        <v>13</v>
      </c>
      <c r="J3" s="53" t="s">
        <v>31</v>
      </c>
      <c r="K3" s="57" t="s">
        <v>47</v>
      </c>
    </row>
    <row r="4" spans="1:11" ht="30" x14ac:dyDescent="0.25">
      <c r="A4" s="373" t="s">
        <v>3</v>
      </c>
      <c r="B4" s="14" t="s">
        <v>36</v>
      </c>
      <c r="C4" s="13">
        <v>0.7</v>
      </c>
      <c r="D4" s="45">
        <f>C4*$J$4</f>
        <v>0.7</v>
      </c>
      <c r="E4" s="183">
        <v>1.429</v>
      </c>
      <c r="F4" s="26">
        <f>D4*E4</f>
        <v>1.0003</v>
      </c>
      <c r="G4" s="376" t="s">
        <v>32</v>
      </c>
      <c r="H4" s="36">
        <f>F4</f>
        <v>1.0003</v>
      </c>
      <c r="J4" s="59">
        <v>1</v>
      </c>
      <c r="K4" s="58">
        <f>H29</f>
        <v>5.9988999999999999</v>
      </c>
    </row>
    <row r="5" spans="1:11" ht="30" x14ac:dyDescent="0.25">
      <c r="A5" s="374"/>
      <c r="B5" s="5" t="s">
        <v>11</v>
      </c>
      <c r="C5" s="18">
        <v>0.7</v>
      </c>
      <c r="D5" s="49">
        <f>C5*$J$4</f>
        <v>0.7</v>
      </c>
      <c r="E5" s="184">
        <v>1</v>
      </c>
      <c r="F5" s="23">
        <f t="shared" ref="F5:F28" si="0">D5*E5</f>
        <v>0.7</v>
      </c>
      <c r="G5" s="377"/>
      <c r="H5" s="413">
        <f>F5+F6+F7</f>
        <v>1</v>
      </c>
      <c r="J5" s="3"/>
    </row>
    <row r="6" spans="1:11" ht="35.25" customHeight="1" x14ac:dyDescent="0.25">
      <c r="A6" s="374"/>
      <c r="B6" s="5" t="s">
        <v>12</v>
      </c>
      <c r="C6" s="18">
        <v>0.3</v>
      </c>
      <c r="D6" s="49">
        <f t="shared" ref="D6:D14" si="1">C6*$J$4</f>
        <v>0.3</v>
      </c>
      <c r="E6" s="184">
        <v>0.8</v>
      </c>
      <c r="F6" s="23">
        <f t="shared" si="0"/>
        <v>0.24</v>
      </c>
      <c r="G6" s="377"/>
      <c r="H6" s="414"/>
      <c r="J6" s="3"/>
    </row>
    <row r="7" spans="1:11" ht="30.75" thickBot="1" x14ac:dyDescent="0.3">
      <c r="A7" s="375"/>
      <c r="B7" s="8" t="s">
        <v>16</v>
      </c>
      <c r="C7" s="50">
        <v>0.1</v>
      </c>
      <c r="D7" s="54">
        <f t="shared" si="1"/>
        <v>0.1</v>
      </c>
      <c r="E7" s="185">
        <v>0.6</v>
      </c>
      <c r="F7" s="48">
        <f t="shared" si="0"/>
        <v>0.06</v>
      </c>
      <c r="G7" s="378"/>
      <c r="H7" s="415"/>
      <c r="J7" s="3"/>
    </row>
    <row r="8" spans="1:11" ht="124.5" customHeight="1" thickBot="1" x14ac:dyDescent="0.3">
      <c r="A8" s="16" t="s">
        <v>7</v>
      </c>
      <c r="B8" s="15" t="s">
        <v>34</v>
      </c>
      <c r="C8" s="13">
        <v>0.9</v>
      </c>
      <c r="D8" s="45">
        <f t="shared" si="1"/>
        <v>0.9</v>
      </c>
      <c r="E8" s="183">
        <v>1.111</v>
      </c>
      <c r="F8" s="26">
        <f t="shared" si="0"/>
        <v>0.99990000000000001</v>
      </c>
      <c r="G8" s="37" t="s">
        <v>2</v>
      </c>
      <c r="H8" s="38">
        <f>F8</f>
        <v>0.99990000000000001</v>
      </c>
      <c r="J8" s="3"/>
    </row>
    <row r="9" spans="1:11" ht="75" x14ac:dyDescent="0.25">
      <c r="A9" s="373" t="s">
        <v>37</v>
      </c>
      <c r="B9" s="14" t="s">
        <v>38</v>
      </c>
      <c r="C9" s="13">
        <v>0.9</v>
      </c>
      <c r="D9" s="45">
        <f t="shared" si="1"/>
        <v>0.9</v>
      </c>
      <c r="E9" s="183">
        <v>0.311</v>
      </c>
      <c r="F9" s="26">
        <f t="shared" si="0"/>
        <v>0.27989999999999998</v>
      </c>
      <c r="G9" s="376" t="s">
        <v>2</v>
      </c>
      <c r="H9" s="419">
        <f>F9+F10+F11+F12</f>
        <v>0.99990000000000001</v>
      </c>
      <c r="J9" s="3"/>
    </row>
    <row r="10" spans="1:11" ht="93.75" customHeight="1" x14ac:dyDescent="0.25">
      <c r="A10" s="374"/>
      <c r="B10" s="5" t="s">
        <v>17</v>
      </c>
      <c r="C10" s="18">
        <v>0.8</v>
      </c>
      <c r="D10" s="49">
        <f t="shared" si="1"/>
        <v>0.8</v>
      </c>
      <c r="E10" s="184">
        <v>0.3</v>
      </c>
      <c r="F10" s="23">
        <f t="shared" si="0"/>
        <v>0.24</v>
      </c>
      <c r="G10" s="377"/>
      <c r="H10" s="414"/>
      <c r="J10" s="3"/>
    </row>
    <row r="11" spans="1:11" ht="90" x14ac:dyDescent="0.25">
      <c r="A11" s="374"/>
      <c r="B11" s="5" t="s">
        <v>18</v>
      </c>
      <c r="C11" s="18">
        <v>0.8</v>
      </c>
      <c r="D11" s="49">
        <f t="shared" si="1"/>
        <v>0.8</v>
      </c>
      <c r="E11" s="184">
        <v>0.3</v>
      </c>
      <c r="F11" s="23">
        <f t="shared" si="0"/>
        <v>0.24</v>
      </c>
      <c r="G11" s="377"/>
      <c r="H11" s="414"/>
      <c r="J11" s="3"/>
    </row>
    <row r="12" spans="1:11" ht="60.75" thickBot="1" x14ac:dyDescent="0.3">
      <c r="A12" s="375"/>
      <c r="B12" s="8" t="s">
        <v>39</v>
      </c>
      <c r="C12" s="50">
        <v>0.8</v>
      </c>
      <c r="D12" s="54">
        <f t="shared" si="1"/>
        <v>0.8</v>
      </c>
      <c r="E12" s="185">
        <v>0.3</v>
      </c>
      <c r="F12" s="48">
        <f t="shared" si="0"/>
        <v>0.24</v>
      </c>
      <c r="G12" s="378"/>
      <c r="H12" s="415"/>
      <c r="J12" s="3"/>
    </row>
    <row r="13" spans="1:11" ht="90" x14ac:dyDescent="0.25">
      <c r="A13" s="379" t="s">
        <v>4</v>
      </c>
      <c r="B13" s="5" t="s">
        <v>19</v>
      </c>
      <c r="C13" s="19">
        <v>0.5</v>
      </c>
      <c r="D13" s="45">
        <f t="shared" si="1"/>
        <v>0.5</v>
      </c>
      <c r="E13" s="183">
        <v>0.26</v>
      </c>
      <c r="F13" s="51">
        <f t="shared" si="0"/>
        <v>0.13</v>
      </c>
      <c r="G13" s="377" t="s">
        <v>2</v>
      </c>
      <c r="H13" s="414">
        <f>F13+F14+F15+F16+F17+F18+F19+F20+F21+F22+F23</f>
        <v>1</v>
      </c>
      <c r="J13" s="3"/>
    </row>
    <row r="14" spans="1:11" ht="90" x14ac:dyDescent="0.25">
      <c r="A14" s="374"/>
      <c r="B14" s="5" t="s">
        <v>20</v>
      </c>
      <c r="C14" s="18">
        <v>0.8</v>
      </c>
      <c r="D14" s="49">
        <f t="shared" si="1"/>
        <v>0.8</v>
      </c>
      <c r="E14" s="184">
        <v>0.2</v>
      </c>
      <c r="F14" s="23">
        <f t="shared" si="0"/>
        <v>0.16000000000000003</v>
      </c>
      <c r="G14" s="377"/>
      <c r="H14" s="414"/>
      <c r="J14" s="3"/>
    </row>
    <row r="15" spans="1:11" ht="45" x14ac:dyDescent="0.25">
      <c r="A15" s="374"/>
      <c r="B15" s="5" t="s">
        <v>21</v>
      </c>
      <c r="C15" s="20" t="s">
        <v>15</v>
      </c>
      <c r="D15" s="32">
        <v>1</v>
      </c>
      <c r="E15" s="184">
        <v>0.05</v>
      </c>
      <c r="F15" s="23">
        <f t="shared" si="0"/>
        <v>0.05</v>
      </c>
      <c r="G15" s="377"/>
      <c r="H15" s="414"/>
      <c r="J15" s="3"/>
    </row>
    <row r="16" spans="1:11" ht="75" x14ac:dyDescent="0.25">
      <c r="A16" s="374"/>
      <c r="B16" s="5" t="s">
        <v>22</v>
      </c>
      <c r="C16" s="20" t="s">
        <v>15</v>
      </c>
      <c r="D16" s="32">
        <v>1</v>
      </c>
      <c r="E16" s="184">
        <v>0.05</v>
      </c>
      <c r="F16" s="23">
        <f t="shared" si="0"/>
        <v>0.05</v>
      </c>
      <c r="G16" s="377"/>
      <c r="H16" s="414"/>
      <c r="J16" s="3"/>
    </row>
    <row r="17" spans="1:10" ht="135" x14ac:dyDescent="0.25">
      <c r="A17" s="374"/>
      <c r="B17" s="5" t="s">
        <v>35</v>
      </c>
      <c r="C17" s="18">
        <v>0.5</v>
      </c>
      <c r="D17" s="49">
        <f>C17*$J$4</f>
        <v>0.5</v>
      </c>
      <c r="E17" s="184">
        <v>0.2</v>
      </c>
      <c r="F17" s="23">
        <f t="shared" si="0"/>
        <v>0.1</v>
      </c>
      <c r="G17" s="377"/>
      <c r="H17" s="414"/>
      <c r="J17" s="3"/>
    </row>
    <row r="18" spans="1:10" ht="90" x14ac:dyDescent="0.25">
      <c r="A18" s="374"/>
      <c r="B18" s="5" t="s">
        <v>23</v>
      </c>
      <c r="C18" s="18">
        <v>0.7</v>
      </c>
      <c r="D18" s="54">
        <f>C18*$J$4</f>
        <v>0.7</v>
      </c>
      <c r="E18" s="184">
        <v>0.2</v>
      </c>
      <c r="F18" s="23">
        <f t="shared" si="0"/>
        <v>0.13999999999999999</v>
      </c>
      <c r="G18" s="377"/>
      <c r="H18" s="414"/>
      <c r="J18" s="3"/>
    </row>
    <row r="19" spans="1:10" ht="60" x14ac:dyDescent="0.25">
      <c r="A19" s="374"/>
      <c r="B19" s="5" t="s">
        <v>24</v>
      </c>
      <c r="C19" s="18">
        <v>1</v>
      </c>
      <c r="D19" s="49">
        <f>C19*$J$4</f>
        <v>1</v>
      </c>
      <c r="E19" s="184">
        <v>0.15</v>
      </c>
      <c r="F19" s="23">
        <f t="shared" si="0"/>
        <v>0.15</v>
      </c>
      <c r="G19" s="377"/>
      <c r="H19" s="414"/>
      <c r="J19" s="3"/>
    </row>
    <row r="20" spans="1:10" ht="60" x14ac:dyDescent="0.25">
      <c r="A20" s="374"/>
      <c r="B20" s="5" t="s">
        <v>25</v>
      </c>
      <c r="C20" s="52">
        <v>0.25</v>
      </c>
      <c r="D20" s="49">
        <f>C20*$J$4</f>
        <v>0.25</v>
      </c>
      <c r="E20" s="186">
        <v>0.2</v>
      </c>
      <c r="F20" s="27">
        <f t="shared" si="0"/>
        <v>0.05</v>
      </c>
      <c r="G20" s="377"/>
      <c r="H20" s="414"/>
      <c r="J20" s="3"/>
    </row>
    <row r="21" spans="1:10" ht="45" x14ac:dyDescent="0.25">
      <c r="A21" s="374"/>
      <c r="B21" s="5" t="s">
        <v>26</v>
      </c>
      <c r="C21" s="18">
        <v>0.35</v>
      </c>
      <c r="D21" s="49">
        <f>C21*$J$4</f>
        <v>0.35</v>
      </c>
      <c r="E21" s="184">
        <v>0.2</v>
      </c>
      <c r="F21" s="23">
        <f t="shared" si="0"/>
        <v>6.9999999999999993E-2</v>
      </c>
      <c r="G21" s="377"/>
      <c r="H21" s="414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184">
        <v>0.05</v>
      </c>
      <c r="F22" s="23">
        <f t="shared" si="0"/>
        <v>0.05</v>
      </c>
      <c r="G22" s="377"/>
      <c r="H22" s="414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187">
        <v>0.05</v>
      </c>
      <c r="F23" s="28">
        <f t="shared" si="0"/>
        <v>0.05</v>
      </c>
      <c r="G23" s="377"/>
      <c r="H23" s="414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f>C24*$J$4</f>
        <v>0.15</v>
      </c>
      <c r="E24" s="188">
        <v>1.83</v>
      </c>
      <c r="F24" s="22">
        <f t="shared" si="0"/>
        <v>0.27450000000000002</v>
      </c>
      <c r="G24" s="384" t="s">
        <v>2</v>
      </c>
      <c r="H24" s="416">
        <f>F24+F25+F26+F27</f>
        <v>0.99950000000000006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f>C25*$J$4</f>
        <v>0.15</v>
      </c>
      <c r="E25" s="184">
        <v>1.5</v>
      </c>
      <c r="F25" s="23">
        <f t="shared" si="0"/>
        <v>0.22499999999999998</v>
      </c>
      <c r="G25" s="385"/>
      <c r="H25" s="417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184">
        <v>0.25</v>
      </c>
      <c r="F26" s="23">
        <f t="shared" si="0"/>
        <v>0.25</v>
      </c>
      <c r="G26" s="385"/>
      <c r="H26" s="417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187">
        <v>0.25</v>
      </c>
      <c r="F27" s="24">
        <f t="shared" si="0"/>
        <v>0.25</v>
      </c>
      <c r="G27" s="386"/>
      <c r="H27" s="418"/>
      <c r="J27" s="3"/>
    </row>
    <row r="28" spans="1:10" ht="180.75" thickBot="1" x14ac:dyDescent="0.3">
      <c r="A28" s="60" t="s">
        <v>14</v>
      </c>
      <c r="B28" s="31" t="s">
        <v>6</v>
      </c>
      <c r="C28" s="19">
        <v>0.7</v>
      </c>
      <c r="D28" s="45">
        <f>C28*$J$4</f>
        <v>0.7</v>
      </c>
      <c r="E28" s="186">
        <v>1.4279999999999999</v>
      </c>
      <c r="F28" s="27">
        <f t="shared" si="0"/>
        <v>0.99959999999999993</v>
      </c>
      <c r="G28" s="40" t="s">
        <v>2</v>
      </c>
      <c r="H28" s="41">
        <f>F28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55">
        <f>H5+H8+H9+H13+H24+H28</f>
        <v>5.9988999999999999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4" fitToHeight="4" orientation="landscape" r:id="rId1"/>
  <drawing r:id="rId2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162"/>
  <sheetViews>
    <sheetView tabSelected="1" zoomScale="80" zoomScaleNormal="80" workbookViewId="0">
      <pane ySplit="3" topLeftCell="A13" activePane="bottomLeft" state="frozen"/>
      <selection activeCell="K5" sqref="K5"/>
      <selection pane="bottomLeft" activeCell="C45" sqref="C45"/>
    </sheetView>
  </sheetViews>
  <sheetFormatPr defaultRowHeight="15" x14ac:dyDescent="0.25"/>
  <cols>
    <col min="2" max="2" width="9.85546875" customWidth="1"/>
    <col min="3" max="3" width="28.7109375" customWidth="1"/>
    <col min="4" max="4" width="20.42578125" customWidth="1"/>
    <col min="5" max="5" width="39.5703125" customWidth="1"/>
    <col min="6" max="6" width="31.28515625" customWidth="1"/>
    <col min="7" max="7" width="13.28515625" customWidth="1"/>
    <col min="14" max="15" width="12.28515625" customWidth="1"/>
  </cols>
  <sheetData>
    <row r="1" spans="2:15" ht="32.25" customHeight="1" x14ac:dyDescent="0.25">
      <c r="B1" s="420" t="s">
        <v>254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</row>
    <row r="2" spans="2:15" ht="21" customHeight="1" x14ac:dyDescent="0.25"/>
    <row r="3" spans="2:15" ht="31.5" x14ac:dyDescent="0.25">
      <c r="B3" s="421" t="s">
        <v>253</v>
      </c>
      <c r="C3" s="422" t="s">
        <v>240</v>
      </c>
      <c r="D3" s="422" t="s">
        <v>252</v>
      </c>
      <c r="E3" s="422" t="s">
        <v>241</v>
      </c>
      <c r="F3" s="422" t="s">
        <v>49</v>
      </c>
      <c r="G3" s="423" t="s">
        <v>248</v>
      </c>
      <c r="H3" s="423" t="s">
        <v>87</v>
      </c>
      <c r="I3" s="423" t="s">
        <v>88</v>
      </c>
      <c r="J3" s="423" t="s">
        <v>89</v>
      </c>
      <c r="K3" s="423" t="s">
        <v>90</v>
      </c>
      <c r="L3" s="423" t="s">
        <v>91</v>
      </c>
      <c r="M3" s="423" t="s">
        <v>92</v>
      </c>
      <c r="N3" s="422" t="s">
        <v>242</v>
      </c>
      <c r="O3" s="424" t="s">
        <v>243</v>
      </c>
    </row>
    <row r="4" spans="2:15" ht="20.25" customHeight="1" x14ac:dyDescent="0.25">
      <c r="B4" s="118">
        <v>1</v>
      </c>
      <c r="C4" s="369" t="s">
        <v>86</v>
      </c>
      <c r="D4" s="366" t="s">
        <v>251</v>
      </c>
      <c r="E4" s="82" t="s">
        <v>192</v>
      </c>
      <c r="F4" s="82" t="s">
        <v>50</v>
      </c>
      <c r="G4" s="85">
        <f>'1'!H29</f>
        <v>7.2683</v>
      </c>
      <c r="H4" s="84">
        <f>'1'!H5</f>
        <v>0.93799999999999994</v>
      </c>
      <c r="I4" s="84">
        <f>'1'!H8</f>
        <v>1.111</v>
      </c>
      <c r="J4" s="84">
        <f>'1'!H9</f>
        <v>0.90990000000000004</v>
      </c>
      <c r="K4" s="84">
        <f>'1'!H13</f>
        <v>1.0464</v>
      </c>
      <c r="L4" s="84">
        <f>'1'!H24</f>
        <v>1.835</v>
      </c>
      <c r="M4" s="84">
        <f>'1'!H28</f>
        <v>1.4279999999999999</v>
      </c>
      <c r="N4" s="368">
        <v>2019</v>
      </c>
      <c r="O4" s="368">
        <v>2024</v>
      </c>
    </row>
    <row r="5" spans="2:15" ht="20.25" customHeight="1" x14ac:dyDescent="0.25">
      <c r="B5" s="118">
        <v>2</v>
      </c>
      <c r="C5" s="369" t="s">
        <v>86</v>
      </c>
      <c r="D5" s="366" t="s">
        <v>189</v>
      </c>
      <c r="E5" s="367" t="s">
        <v>193</v>
      </c>
      <c r="F5" s="82" t="s">
        <v>50</v>
      </c>
      <c r="G5" s="85">
        <f>'2'!H29</f>
        <v>6.42706</v>
      </c>
      <c r="H5" s="84">
        <f>'2'!H5</f>
        <v>1.2160000000000002</v>
      </c>
      <c r="I5" s="84">
        <f>'2'!H8</f>
        <v>1.111</v>
      </c>
      <c r="J5" s="84">
        <f>'2'!H9</f>
        <v>0.90990000000000004</v>
      </c>
      <c r="K5" s="84">
        <f>'2'!H13</f>
        <v>0.9396000000000001</v>
      </c>
      <c r="L5" s="84">
        <f>'2'!H24</f>
        <v>1.0796000000000001</v>
      </c>
      <c r="M5" s="84">
        <f>'2'!H28</f>
        <v>1.1709599999999998</v>
      </c>
      <c r="N5" s="368">
        <v>2019</v>
      </c>
      <c r="O5" s="368">
        <v>2024</v>
      </c>
    </row>
    <row r="6" spans="2:15" ht="20.25" customHeight="1" x14ac:dyDescent="0.25">
      <c r="B6" s="118">
        <v>3</v>
      </c>
      <c r="C6" s="369" t="s">
        <v>86</v>
      </c>
      <c r="D6" s="366" t="s">
        <v>190</v>
      </c>
      <c r="E6" s="367" t="s">
        <v>194</v>
      </c>
      <c r="F6" s="82" t="s">
        <v>52</v>
      </c>
      <c r="G6" s="85">
        <f>'3'!H29</f>
        <v>6.4409999999999998</v>
      </c>
      <c r="H6" s="84">
        <f>'3'!H5</f>
        <v>0.79</v>
      </c>
      <c r="I6" s="84">
        <f>'3'!H8</f>
        <v>1.111</v>
      </c>
      <c r="J6" s="84">
        <f>'3'!H9</f>
        <v>1.0609999999999999</v>
      </c>
      <c r="K6" s="84">
        <f>'3'!H13</f>
        <v>1.1460000000000001</v>
      </c>
      <c r="L6" s="84">
        <f>'3'!H24</f>
        <v>0.90500000000000003</v>
      </c>
      <c r="M6" s="84">
        <f>'3'!H28</f>
        <v>1.4279999999999999</v>
      </c>
      <c r="N6" s="368">
        <v>2019</v>
      </c>
      <c r="O6" s="368">
        <v>2024</v>
      </c>
    </row>
    <row r="7" spans="2:15" ht="20.25" customHeight="1" x14ac:dyDescent="0.25">
      <c r="B7" s="118">
        <v>4</v>
      </c>
      <c r="C7" s="369" t="s">
        <v>86</v>
      </c>
      <c r="D7" s="366" t="s">
        <v>189</v>
      </c>
      <c r="E7" s="367" t="s">
        <v>195</v>
      </c>
      <c r="F7" s="82" t="s">
        <v>54</v>
      </c>
      <c r="G7" s="85">
        <f>'4'!H29</f>
        <v>6.3595699999999997</v>
      </c>
      <c r="H7" s="84">
        <f>'4'!H5</f>
        <v>1.4040000000000001</v>
      </c>
      <c r="I7" s="84">
        <f>'4'!H8</f>
        <v>1.111</v>
      </c>
      <c r="J7" s="84">
        <f>'4'!H9</f>
        <v>1.0609999999999999</v>
      </c>
      <c r="K7" s="84">
        <f>'4'!H13</f>
        <v>1.0164</v>
      </c>
      <c r="L7" s="84">
        <f>'4'!H24</f>
        <v>0.69616999999999996</v>
      </c>
      <c r="M7" s="84">
        <f>'4'!H28</f>
        <v>1.071</v>
      </c>
      <c r="N7" s="368">
        <v>2019</v>
      </c>
      <c r="O7" s="368">
        <v>2024</v>
      </c>
    </row>
    <row r="8" spans="2:15" ht="20.25" customHeight="1" x14ac:dyDescent="0.25">
      <c r="B8" s="118">
        <v>5</v>
      </c>
      <c r="C8" s="369" t="s">
        <v>86</v>
      </c>
      <c r="D8" s="366" t="s">
        <v>189</v>
      </c>
      <c r="E8" s="367" t="s">
        <v>196</v>
      </c>
      <c r="F8" s="82" t="s">
        <v>56</v>
      </c>
      <c r="G8" s="85">
        <f>'5'!H29</f>
        <v>6.9116</v>
      </c>
      <c r="H8" s="84">
        <f>'5'!H5</f>
        <v>1.4636</v>
      </c>
      <c r="I8" s="84">
        <f>'5'!H8</f>
        <v>1.111</v>
      </c>
      <c r="J8" s="84">
        <f>'5'!H9</f>
        <v>1.0609999999999999</v>
      </c>
      <c r="K8" s="84">
        <f>'5'!H13</f>
        <v>1.0990000000000002</v>
      </c>
      <c r="L8" s="84">
        <f>'5'!H24</f>
        <v>0.749</v>
      </c>
      <c r="M8" s="84">
        <f>'5'!H28</f>
        <v>1.4279999999999999</v>
      </c>
      <c r="N8" s="368">
        <v>2019</v>
      </c>
      <c r="O8" s="368">
        <v>2024</v>
      </c>
    </row>
    <row r="9" spans="2:15" ht="20.25" customHeight="1" x14ac:dyDescent="0.25">
      <c r="B9" s="118">
        <v>6</v>
      </c>
      <c r="C9" s="369" t="s">
        <v>86</v>
      </c>
      <c r="D9" s="366" t="s">
        <v>190</v>
      </c>
      <c r="E9" s="367" t="s">
        <v>197</v>
      </c>
      <c r="F9" s="82" t="s">
        <v>58</v>
      </c>
      <c r="G9" s="85">
        <f>'6'!H29</f>
        <v>7.9329999999999998</v>
      </c>
      <c r="H9" s="84">
        <f>'6'!H5</f>
        <v>1.3240000000000001</v>
      </c>
      <c r="I9" s="84">
        <f>'6'!H8</f>
        <v>1.111</v>
      </c>
      <c r="J9" s="84">
        <f>'6'!H9</f>
        <v>1.0609999999999999</v>
      </c>
      <c r="K9" s="84">
        <f>'6'!H13</f>
        <v>1.0089999999999999</v>
      </c>
      <c r="L9" s="84">
        <f>'6'!H24</f>
        <v>2</v>
      </c>
      <c r="M9" s="84">
        <f>'6'!H28</f>
        <v>1.4279999999999999</v>
      </c>
      <c r="N9" s="368">
        <v>2019</v>
      </c>
      <c r="O9" s="368">
        <v>2024</v>
      </c>
    </row>
    <row r="10" spans="2:15" ht="20.25" customHeight="1" x14ac:dyDescent="0.25">
      <c r="B10" s="118">
        <v>7</v>
      </c>
      <c r="C10" s="369" t="s">
        <v>86</v>
      </c>
      <c r="D10" s="366" t="s">
        <v>190</v>
      </c>
      <c r="E10" s="367" t="s">
        <v>198</v>
      </c>
      <c r="F10" s="82" t="s">
        <v>60</v>
      </c>
      <c r="G10" s="85">
        <f>'7'!H29</f>
        <v>6.3472000000000008</v>
      </c>
      <c r="H10" s="84">
        <f>'7'!H5</f>
        <v>1.1992</v>
      </c>
      <c r="I10" s="84">
        <f>'7'!H8</f>
        <v>1.111</v>
      </c>
      <c r="J10" s="84">
        <f>'7'!H9</f>
        <v>1.0609999999999999</v>
      </c>
      <c r="K10" s="84">
        <f>'7'!H13</f>
        <v>1.0486</v>
      </c>
      <c r="L10" s="84">
        <f>'7'!H24</f>
        <v>0.78500000000000003</v>
      </c>
      <c r="M10" s="84">
        <f>'7'!H28</f>
        <v>1.1424000000000001</v>
      </c>
      <c r="N10" s="368">
        <v>2019</v>
      </c>
      <c r="O10" s="368">
        <v>2024</v>
      </c>
    </row>
    <row r="11" spans="2:15" ht="20.25" customHeight="1" x14ac:dyDescent="0.25">
      <c r="B11" s="118">
        <v>8</v>
      </c>
      <c r="C11" s="369" t="s">
        <v>86</v>
      </c>
      <c r="D11" s="366" t="s">
        <v>189</v>
      </c>
      <c r="E11" s="367" t="s">
        <v>199</v>
      </c>
      <c r="F11" s="82" t="s">
        <v>62</v>
      </c>
      <c r="G11" s="85">
        <f>'8'!H29</f>
        <v>7.2191999999999998</v>
      </c>
      <c r="H11" s="84">
        <f>'8'!H5</f>
        <v>1.0824</v>
      </c>
      <c r="I11" s="84">
        <f>'8'!H8</f>
        <v>1.111</v>
      </c>
      <c r="J11" s="84">
        <f>'8'!H9</f>
        <v>1.0609999999999999</v>
      </c>
      <c r="K11" s="84">
        <f>'8'!H13</f>
        <v>1.042</v>
      </c>
      <c r="L11" s="84">
        <f>'8'!H24</f>
        <v>1.4948000000000001</v>
      </c>
      <c r="M11" s="84">
        <f>'8'!H28</f>
        <v>1.4279999999999999</v>
      </c>
      <c r="N11" s="368">
        <v>2019</v>
      </c>
      <c r="O11" s="368">
        <v>2024</v>
      </c>
    </row>
    <row r="12" spans="2:15" ht="20.25" customHeight="1" x14ac:dyDescent="0.25">
      <c r="B12" s="118">
        <v>9</v>
      </c>
      <c r="C12" s="369" t="s">
        <v>86</v>
      </c>
      <c r="D12" s="366" t="s">
        <v>190</v>
      </c>
      <c r="E12" s="367" t="s">
        <v>200</v>
      </c>
      <c r="F12" s="82" t="s">
        <v>63</v>
      </c>
      <c r="G12" s="85">
        <f>'9'!H29</f>
        <v>7.3144</v>
      </c>
      <c r="H12" s="84">
        <f>'9'!H5</f>
        <v>1.196</v>
      </c>
      <c r="I12" s="84">
        <f>'9'!H8</f>
        <v>1.111</v>
      </c>
      <c r="J12" s="84">
        <f>'9'!H9</f>
        <v>1.0609999999999999</v>
      </c>
      <c r="K12" s="84">
        <f>'9'!H13</f>
        <v>1.044</v>
      </c>
      <c r="L12" s="84">
        <f>'9'!H24</f>
        <v>1.76</v>
      </c>
      <c r="M12" s="84">
        <f>'9'!H28</f>
        <v>1.1424000000000001</v>
      </c>
      <c r="N12" s="368">
        <v>2019</v>
      </c>
      <c r="O12" s="368">
        <v>2024</v>
      </c>
    </row>
    <row r="13" spans="2:15" ht="20.25" customHeight="1" x14ac:dyDescent="0.25">
      <c r="B13" s="118">
        <v>10</v>
      </c>
      <c r="C13" s="369" t="s">
        <v>85</v>
      </c>
      <c r="D13" s="366" t="s">
        <v>251</v>
      </c>
      <c r="E13" s="82" t="s">
        <v>201</v>
      </c>
      <c r="F13" s="82" t="s">
        <v>255</v>
      </c>
      <c r="G13" s="85">
        <f>'10'!H29</f>
        <v>5.7445000000000004</v>
      </c>
      <c r="H13" s="84">
        <f>'10'!H5</f>
        <v>1.0760000000000001</v>
      </c>
      <c r="I13" s="84">
        <f>'10'!H8</f>
        <v>1.111</v>
      </c>
      <c r="J13" s="84">
        <f>'10'!H9</f>
        <v>0.90990000000000004</v>
      </c>
      <c r="K13" s="84">
        <f>'10'!H13</f>
        <v>1.028</v>
      </c>
      <c r="L13" s="84">
        <f>'10'!H24</f>
        <v>0.62</v>
      </c>
      <c r="M13" s="84">
        <f>'10'!H28</f>
        <v>0.99959999999999993</v>
      </c>
      <c r="N13" s="368">
        <v>2019</v>
      </c>
      <c r="O13" s="368">
        <v>2024</v>
      </c>
    </row>
    <row r="14" spans="2:15" ht="20.25" customHeight="1" x14ac:dyDescent="0.25">
      <c r="B14" s="118">
        <v>11</v>
      </c>
      <c r="C14" s="369" t="s">
        <v>85</v>
      </c>
      <c r="D14" s="366" t="s">
        <v>189</v>
      </c>
      <c r="E14" s="367" t="s">
        <v>202</v>
      </c>
      <c r="F14" s="82" t="s">
        <v>64</v>
      </c>
      <c r="G14" s="85">
        <f>'11'!H29</f>
        <v>6.6635739999999997</v>
      </c>
      <c r="H14" s="84">
        <f>'11'!H5</f>
        <v>1.15198</v>
      </c>
      <c r="I14" s="84">
        <f>'11'!H8</f>
        <v>1.111</v>
      </c>
      <c r="J14" s="84">
        <f>'11'!H9</f>
        <v>0.90990000000000004</v>
      </c>
      <c r="K14" s="84">
        <f>'11'!H13</f>
        <v>1.08</v>
      </c>
      <c r="L14" s="84">
        <f>'11'!H24</f>
        <v>0.98269399999999996</v>
      </c>
      <c r="M14" s="84">
        <f>'11'!H28</f>
        <v>1.4279999999999999</v>
      </c>
      <c r="N14" s="368">
        <v>2019</v>
      </c>
      <c r="O14" s="368">
        <v>2024</v>
      </c>
    </row>
    <row r="15" spans="2:15" ht="20.25" customHeight="1" x14ac:dyDescent="0.25">
      <c r="B15" s="118">
        <v>12</v>
      </c>
      <c r="C15" s="369" t="s">
        <v>85</v>
      </c>
      <c r="D15" s="366" t="s">
        <v>189</v>
      </c>
      <c r="E15" s="367" t="s">
        <v>202</v>
      </c>
      <c r="F15" s="82" t="s">
        <v>60</v>
      </c>
      <c r="G15" s="85">
        <f>'12'!H29</f>
        <v>6.6635739999999997</v>
      </c>
      <c r="H15" s="84">
        <f>'12'!H5</f>
        <v>1.15198</v>
      </c>
      <c r="I15" s="84">
        <f>'12'!H8</f>
        <v>1.111</v>
      </c>
      <c r="J15" s="84">
        <f>'12'!H9</f>
        <v>0.90990000000000004</v>
      </c>
      <c r="K15" s="84">
        <f>'12'!H13</f>
        <v>1.08</v>
      </c>
      <c r="L15" s="84">
        <f>'12'!H24</f>
        <v>0.98269399999999996</v>
      </c>
      <c r="M15" s="84">
        <f>'12'!H28</f>
        <v>1.4279999999999999</v>
      </c>
      <c r="N15" s="368">
        <v>2019</v>
      </c>
      <c r="O15" s="368">
        <v>2024</v>
      </c>
    </row>
    <row r="16" spans="2:15" ht="20.25" customHeight="1" x14ac:dyDescent="0.25">
      <c r="B16" s="118">
        <v>13</v>
      </c>
      <c r="C16" s="369" t="s">
        <v>85</v>
      </c>
      <c r="D16" s="366" t="s">
        <v>189</v>
      </c>
      <c r="E16" s="367" t="s">
        <v>202</v>
      </c>
      <c r="F16" s="82" t="s">
        <v>65</v>
      </c>
      <c r="G16" s="85">
        <f>'13'!H29</f>
        <v>6.6635739999999997</v>
      </c>
      <c r="H16" s="84">
        <f>'13'!H5</f>
        <v>1.15198</v>
      </c>
      <c r="I16" s="84">
        <f>'13'!H8</f>
        <v>1.111</v>
      </c>
      <c r="J16" s="84">
        <f>'13'!H9</f>
        <v>0.90990000000000004</v>
      </c>
      <c r="K16" s="84">
        <f>'13'!H13</f>
        <v>1.08</v>
      </c>
      <c r="L16" s="84">
        <f>'13'!H24</f>
        <v>0.98269399999999996</v>
      </c>
      <c r="M16" s="84">
        <f>'13'!H28</f>
        <v>1.4279999999999999</v>
      </c>
      <c r="N16" s="368">
        <v>2019</v>
      </c>
      <c r="O16" s="368">
        <v>2024</v>
      </c>
    </row>
    <row r="17" spans="2:15" ht="20.25" customHeight="1" x14ac:dyDescent="0.25">
      <c r="B17" s="118">
        <v>14</v>
      </c>
      <c r="C17" s="369" t="s">
        <v>85</v>
      </c>
      <c r="D17" s="366" t="s">
        <v>189</v>
      </c>
      <c r="E17" s="367" t="s">
        <v>202</v>
      </c>
      <c r="F17" s="82" t="s">
        <v>66</v>
      </c>
      <c r="G17" s="85">
        <f>'14'!H29</f>
        <v>6.6635739999999997</v>
      </c>
      <c r="H17" s="84">
        <f>'14'!H5</f>
        <v>1.15198</v>
      </c>
      <c r="I17" s="84">
        <f>'14'!H8</f>
        <v>1.111</v>
      </c>
      <c r="J17" s="84">
        <f>'14'!H9</f>
        <v>0.90990000000000004</v>
      </c>
      <c r="K17" s="84">
        <f>'14'!H13</f>
        <v>1.08</v>
      </c>
      <c r="L17" s="84">
        <f>'14'!H24</f>
        <v>0.98269399999999996</v>
      </c>
      <c r="M17" s="84">
        <f>'14'!H28</f>
        <v>1.4279999999999999</v>
      </c>
      <c r="N17" s="368">
        <v>2019</v>
      </c>
      <c r="O17" s="368">
        <v>2024</v>
      </c>
    </row>
    <row r="18" spans="2:15" ht="20.25" customHeight="1" x14ac:dyDescent="0.25">
      <c r="B18" s="118">
        <v>15</v>
      </c>
      <c r="C18" s="369" t="s">
        <v>85</v>
      </c>
      <c r="D18" s="366" t="s">
        <v>189</v>
      </c>
      <c r="E18" s="367" t="s">
        <v>202</v>
      </c>
      <c r="F18" s="82" t="s">
        <v>67</v>
      </c>
      <c r="G18" s="85">
        <f>'15'!H29</f>
        <v>6.6635739999999997</v>
      </c>
      <c r="H18" s="84">
        <f>'15'!H5</f>
        <v>1.15198</v>
      </c>
      <c r="I18" s="84">
        <f>'15'!H8</f>
        <v>1.111</v>
      </c>
      <c r="J18" s="84">
        <f>'15'!H9</f>
        <v>0.90990000000000004</v>
      </c>
      <c r="K18" s="84">
        <f>'15'!H13</f>
        <v>1.08</v>
      </c>
      <c r="L18" s="84">
        <f>'15'!H24</f>
        <v>0.98269399999999996</v>
      </c>
      <c r="M18" s="84">
        <f>'15'!H28</f>
        <v>1.4279999999999999</v>
      </c>
      <c r="N18" s="368">
        <v>2019</v>
      </c>
      <c r="O18" s="368">
        <v>2024</v>
      </c>
    </row>
    <row r="19" spans="2:15" ht="20.25" customHeight="1" x14ac:dyDescent="0.25">
      <c r="B19" s="118">
        <v>16</v>
      </c>
      <c r="C19" s="369" t="s">
        <v>85</v>
      </c>
      <c r="D19" s="366" t="s">
        <v>189</v>
      </c>
      <c r="E19" s="367" t="s">
        <v>202</v>
      </c>
      <c r="F19" s="82" t="s">
        <v>68</v>
      </c>
      <c r="G19" s="85">
        <f>'16'!H29</f>
        <v>6.6635739999999997</v>
      </c>
      <c r="H19" s="84">
        <f>'16'!H5</f>
        <v>1.15198</v>
      </c>
      <c r="I19" s="84">
        <f>'16'!H8</f>
        <v>1.111</v>
      </c>
      <c r="J19" s="84">
        <f>'16'!H9</f>
        <v>0.90990000000000004</v>
      </c>
      <c r="K19" s="84">
        <f>'16'!H13</f>
        <v>1.08</v>
      </c>
      <c r="L19" s="84">
        <f>'16'!H24</f>
        <v>0.98269399999999996</v>
      </c>
      <c r="M19" s="84">
        <f>'16'!H28</f>
        <v>1.4279999999999999</v>
      </c>
      <c r="N19" s="368">
        <v>2019</v>
      </c>
      <c r="O19" s="368">
        <v>2024</v>
      </c>
    </row>
    <row r="20" spans="2:15" ht="20.25" customHeight="1" x14ac:dyDescent="0.25">
      <c r="B20" s="118">
        <v>17</v>
      </c>
      <c r="C20" s="369" t="s">
        <v>85</v>
      </c>
      <c r="D20" s="366" t="s">
        <v>189</v>
      </c>
      <c r="E20" s="367" t="s">
        <v>202</v>
      </c>
      <c r="F20" s="82" t="s">
        <v>69</v>
      </c>
      <c r="G20" s="85">
        <f>'17'!H29</f>
        <v>6.6635739999999997</v>
      </c>
      <c r="H20" s="84">
        <f>'17'!H5</f>
        <v>1.15198</v>
      </c>
      <c r="I20" s="84">
        <f>'17'!H8</f>
        <v>1.111</v>
      </c>
      <c r="J20" s="84">
        <f>'17'!H9</f>
        <v>0.90990000000000004</v>
      </c>
      <c r="K20" s="84">
        <f>'17'!H13</f>
        <v>1.08</v>
      </c>
      <c r="L20" s="84">
        <f>'17'!H24</f>
        <v>0.98269399999999996</v>
      </c>
      <c r="M20" s="84">
        <f>'17'!H28</f>
        <v>1.4279999999999999</v>
      </c>
      <c r="N20" s="368">
        <v>2019</v>
      </c>
      <c r="O20" s="368">
        <v>2024</v>
      </c>
    </row>
    <row r="21" spans="2:15" ht="20.25" customHeight="1" x14ac:dyDescent="0.25">
      <c r="B21" s="118">
        <v>18</v>
      </c>
      <c r="C21" s="369" t="s">
        <v>85</v>
      </c>
      <c r="D21" s="366" t="s">
        <v>189</v>
      </c>
      <c r="E21" s="367" t="s">
        <v>196</v>
      </c>
      <c r="F21" s="82" t="s">
        <v>70</v>
      </c>
      <c r="G21" s="85">
        <f>'18'!H29</f>
        <v>5.7543800000000003</v>
      </c>
      <c r="H21" s="84">
        <f>'18'!H5</f>
        <v>0.83960000000000012</v>
      </c>
      <c r="I21" s="84">
        <f>'18'!H8</f>
        <v>1.111</v>
      </c>
      <c r="J21" s="84">
        <f>'18'!H9</f>
        <v>0.90990000000000004</v>
      </c>
      <c r="K21" s="84">
        <f>'18'!H13</f>
        <v>1.0942799999999999</v>
      </c>
      <c r="L21" s="84">
        <f>'18'!H24</f>
        <v>0.8</v>
      </c>
      <c r="M21" s="84">
        <f>'18'!H28</f>
        <v>0.99959999999999993</v>
      </c>
      <c r="N21" s="368">
        <v>2019</v>
      </c>
      <c r="O21" s="368">
        <v>2024</v>
      </c>
    </row>
    <row r="22" spans="2:15" ht="20.25" customHeight="1" x14ac:dyDescent="0.25">
      <c r="B22" s="118">
        <v>19</v>
      </c>
      <c r="C22" s="369" t="s">
        <v>85</v>
      </c>
      <c r="D22" s="366" t="s">
        <v>189</v>
      </c>
      <c r="E22" s="367" t="s">
        <v>196</v>
      </c>
      <c r="F22" s="82" t="s">
        <v>71</v>
      </c>
      <c r="G22" s="85">
        <f>'19'!H29</f>
        <v>5.7543800000000003</v>
      </c>
      <c r="H22" s="84">
        <f>'19'!H5</f>
        <v>0.83960000000000012</v>
      </c>
      <c r="I22" s="84">
        <f>'19'!H8</f>
        <v>1.111</v>
      </c>
      <c r="J22" s="84">
        <f>'19'!H9</f>
        <v>0.90990000000000004</v>
      </c>
      <c r="K22" s="84">
        <f>'19'!H13</f>
        <v>1.0942799999999999</v>
      </c>
      <c r="L22" s="84">
        <f>'19'!H24</f>
        <v>0.8</v>
      </c>
      <c r="M22" s="84">
        <f>'19'!H28</f>
        <v>0.99959999999999993</v>
      </c>
      <c r="N22" s="368">
        <v>2019</v>
      </c>
      <c r="O22" s="368">
        <v>2024</v>
      </c>
    </row>
    <row r="23" spans="2:15" ht="20.25" customHeight="1" x14ac:dyDescent="0.25">
      <c r="B23" s="118">
        <v>20</v>
      </c>
      <c r="C23" s="369" t="s">
        <v>85</v>
      </c>
      <c r="D23" s="366" t="s">
        <v>190</v>
      </c>
      <c r="E23" s="367" t="s">
        <v>198</v>
      </c>
      <c r="F23" s="82" t="s">
        <v>72</v>
      </c>
      <c r="G23" s="85">
        <f>'20'!H29</f>
        <v>6.2469000000000001</v>
      </c>
      <c r="H23" s="84">
        <f>'20'!H5</f>
        <v>1.3620000000000001</v>
      </c>
      <c r="I23" s="84">
        <f>'20'!H8</f>
        <v>1.111</v>
      </c>
      <c r="J23" s="84">
        <f>'20'!H9</f>
        <v>0.90990000000000004</v>
      </c>
      <c r="K23" s="84">
        <f>'20'!H13</f>
        <v>1.05</v>
      </c>
      <c r="L23" s="84">
        <f>'20'!H24</f>
        <v>1.1000000000000001</v>
      </c>
      <c r="M23" s="84">
        <f>'20'!H28</f>
        <v>0.71399999999999997</v>
      </c>
      <c r="N23" s="368">
        <v>2019</v>
      </c>
      <c r="O23" s="368">
        <v>2024</v>
      </c>
    </row>
    <row r="24" spans="2:15" ht="20.25" customHeight="1" x14ac:dyDescent="0.25">
      <c r="B24" s="118">
        <v>21</v>
      </c>
      <c r="C24" s="369" t="s">
        <v>85</v>
      </c>
      <c r="D24" s="366" t="s">
        <v>190</v>
      </c>
      <c r="E24" s="367" t="s">
        <v>198</v>
      </c>
      <c r="F24" s="82" t="s">
        <v>73</v>
      </c>
      <c r="G24" s="85">
        <f>'21'!H29</f>
        <v>6.2469000000000001</v>
      </c>
      <c r="H24" s="84">
        <f>'21'!H5</f>
        <v>1.3620000000000001</v>
      </c>
      <c r="I24" s="84">
        <f>'21'!H8</f>
        <v>1.111</v>
      </c>
      <c r="J24" s="84">
        <f>'21'!H9</f>
        <v>0.90990000000000004</v>
      </c>
      <c r="K24" s="84">
        <f>'21'!H13</f>
        <v>1.05</v>
      </c>
      <c r="L24" s="84">
        <f>'21'!H24</f>
        <v>1.1000000000000001</v>
      </c>
      <c r="M24" s="84">
        <f>'21'!H28</f>
        <v>0.71399999999999997</v>
      </c>
      <c r="N24" s="368">
        <v>2019</v>
      </c>
      <c r="O24" s="368">
        <v>2024</v>
      </c>
    </row>
    <row r="25" spans="2:15" ht="20.25" customHeight="1" x14ac:dyDescent="0.25">
      <c r="B25" s="118">
        <v>22</v>
      </c>
      <c r="C25" s="369" t="s">
        <v>85</v>
      </c>
      <c r="D25" s="366" t="s">
        <v>190</v>
      </c>
      <c r="E25" s="367" t="s">
        <v>198</v>
      </c>
      <c r="F25" s="82" t="s">
        <v>74</v>
      </c>
      <c r="G25" s="85">
        <f>'22'!H29</f>
        <v>6.2469000000000001</v>
      </c>
      <c r="H25" s="84">
        <f>'22'!H5</f>
        <v>1.3620000000000001</v>
      </c>
      <c r="I25" s="84">
        <f>'22'!H8</f>
        <v>1.111</v>
      </c>
      <c r="J25" s="84">
        <f>'22'!H9</f>
        <v>0.90990000000000004</v>
      </c>
      <c r="K25" s="84">
        <f>'22'!H13</f>
        <v>1.05</v>
      </c>
      <c r="L25" s="84">
        <f>'22'!H24</f>
        <v>1.1000000000000001</v>
      </c>
      <c r="M25" s="84">
        <f>'22'!H28</f>
        <v>0.71399999999999997</v>
      </c>
      <c r="N25" s="368">
        <v>2019</v>
      </c>
      <c r="O25" s="368">
        <v>2024</v>
      </c>
    </row>
    <row r="26" spans="2:15" ht="20.25" customHeight="1" x14ac:dyDescent="0.25">
      <c r="B26" s="118">
        <v>23</v>
      </c>
      <c r="C26" s="369" t="s">
        <v>85</v>
      </c>
      <c r="D26" s="366" t="s">
        <v>190</v>
      </c>
      <c r="E26" s="367" t="s">
        <v>198</v>
      </c>
      <c r="F26" s="82" t="s">
        <v>75</v>
      </c>
      <c r="G26" s="85">
        <f>'23'!H29</f>
        <v>6.2469000000000001</v>
      </c>
      <c r="H26" s="84">
        <f>'23'!H5</f>
        <v>1.3620000000000001</v>
      </c>
      <c r="I26" s="84">
        <f>'23'!H8</f>
        <v>1.111</v>
      </c>
      <c r="J26" s="84">
        <f>'23'!H9</f>
        <v>0.90990000000000004</v>
      </c>
      <c r="K26" s="84">
        <f>'23'!H13</f>
        <v>1.05</v>
      </c>
      <c r="L26" s="84">
        <f>'23'!H24</f>
        <v>1.1000000000000001</v>
      </c>
      <c r="M26" s="84">
        <f>'23'!H28</f>
        <v>0.71399999999999997</v>
      </c>
      <c r="N26" s="368">
        <v>2019</v>
      </c>
      <c r="O26" s="368">
        <v>2024</v>
      </c>
    </row>
    <row r="27" spans="2:15" ht="20.25" customHeight="1" x14ac:dyDescent="0.25">
      <c r="B27" s="118">
        <v>24</v>
      </c>
      <c r="C27" s="369" t="s">
        <v>85</v>
      </c>
      <c r="D27" s="366" t="s">
        <v>191</v>
      </c>
      <c r="E27" s="367" t="s">
        <v>203</v>
      </c>
      <c r="F27" s="82" t="s">
        <v>77</v>
      </c>
      <c r="G27" s="85">
        <f>'24'!H29</f>
        <v>5.7953999999999999</v>
      </c>
      <c r="H27" s="84">
        <f>'24'!H5</f>
        <v>0.70369999999999999</v>
      </c>
      <c r="I27" s="84">
        <f>'24'!H8</f>
        <v>1.111</v>
      </c>
      <c r="J27" s="84">
        <f>'24'!H9</f>
        <v>0.90990000000000004</v>
      </c>
      <c r="K27" s="84">
        <f>'24'!H13</f>
        <v>1.1428</v>
      </c>
      <c r="L27" s="84">
        <f>'24'!H24</f>
        <v>0.5</v>
      </c>
      <c r="M27" s="84">
        <f>'24'!H28</f>
        <v>1.4279999999999999</v>
      </c>
      <c r="N27" s="368">
        <v>2019</v>
      </c>
      <c r="O27" s="368">
        <v>2024</v>
      </c>
    </row>
    <row r="28" spans="2:15" ht="20.25" customHeight="1" x14ac:dyDescent="0.25">
      <c r="B28" s="118">
        <v>25</v>
      </c>
      <c r="C28" s="369" t="s">
        <v>84</v>
      </c>
      <c r="D28" s="366" t="s">
        <v>189</v>
      </c>
      <c r="E28" s="367" t="s">
        <v>204</v>
      </c>
      <c r="F28" s="367" t="s">
        <v>78</v>
      </c>
      <c r="G28" s="85">
        <f>'25'!H29</f>
        <v>6.5833000000000013</v>
      </c>
      <c r="H28" s="84">
        <f>'25'!H5</f>
        <v>1.2040000000000002</v>
      </c>
      <c r="I28" s="84">
        <f>'25'!H8</f>
        <v>1.111</v>
      </c>
      <c r="J28" s="84">
        <f>'25'!H9</f>
        <v>0.90990000000000004</v>
      </c>
      <c r="K28" s="84">
        <f>'25'!H13</f>
        <v>1.0596000000000001</v>
      </c>
      <c r="L28" s="84">
        <f>'25'!H24</f>
        <v>1.1564000000000001</v>
      </c>
      <c r="M28" s="84">
        <f>'25'!H28</f>
        <v>1.1424000000000001</v>
      </c>
      <c r="N28" s="368">
        <v>2019</v>
      </c>
      <c r="O28" s="368">
        <v>2024</v>
      </c>
    </row>
    <row r="29" spans="2:15" ht="20.25" customHeight="1" x14ac:dyDescent="0.25">
      <c r="B29" s="118">
        <v>26</v>
      </c>
      <c r="C29" s="369" t="s">
        <v>84</v>
      </c>
      <c r="D29" s="366" t="s">
        <v>189</v>
      </c>
      <c r="E29" s="367" t="s">
        <v>196</v>
      </c>
      <c r="F29" s="367" t="s">
        <v>55</v>
      </c>
      <c r="G29" s="85">
        <f>'26'!H29</f>
        <v>7.3845800000000006</v>
      </c>
      <c r="H29" s="84">
        <f>'26'!H5</f>
        <v>1.1640000000000001</v>
      </c>
      <c r="I29" s="84">
        <f>'26'!H8</f>
        <v>1.111</v>
      </c>
      <c r="J29" s="84">
        <f>'26'!H9</f>
        <v>0.90990000000000004</v>
      </c>
      <c r="K29" s="84">
        <f>'26'!H13</f>
        <v>1.1249</v>
      </c>
      <c r="L29" s="84">
        <f>'26'!H24</f>
        <v>1.9895</v>
      </c>
      <c r="M29" s="84">
        <f>'26'!H28</f>
        <v>1.08528</v>
      </c>
      <c r="N29" s="368">
        <v>2019</v>
      </c>
      <c r="O29" s="368">
        <v>2024</v>
      </c>
    </row>
    <row r="30" spans="2:15" ht="20.25" customHeight="1" x14ac:dyDescent="0.25">
      <c r="B30" s="118">
        <v>27</v>
      </c>
      <c r="C30" s="369" t="s">
        <v>84</v>
      </c>
      <c r="D30" s="366" t="s">
        <v>189</v>
      </c>
      <c r="E30" s="367" t="s">
        <v>205</v>
      </c>
      <c r="F30" s="367" t="s">
        <v>79</v>
      </c>
      <c r="G30" s="85">
        <f>'27'!H29</f>
        <v>7.8079000000000001</v>
      </c>
      <c r="H30" s="84">
        <f>'27'!H5</f>
        <v>1.6400000000000001</v>
      </c>
      <c r="I30" s="84">
        <f>'27'!H8</f>
        <v>1.111</v>
      </c>
      <c r="J30" s="84">
        <f>'27'!H9</f>
        <v>0.90990000000000004</v>
      </c>
      <c r="K30" s="84">
        <f>'27'!H13</f>
        <v>1.0940000000000001</v>
      </c>
      <c r="L30" s="84">
        <f>'27'!H24</f>
        <v>1.9106000000000001</v>
      </c>
      <c r="M30" s="84">
        <f>'27'!H28</f>
        <v>1.1424000000000001</v>
      </c>
      <c r="N30" s="368">
        <v>2019</v>
      </c>
      <c r="O30" s="368">
        <v>2024</v>
      </c>
    </row>
    <row r="31" spans="2:15" ht="20.25" customHeight="1" x14ac:dyDescent="0.25">
      <c r="B31" s="118">
        <v>28</v>
      </c>
      <c r="C31" s="369" t="s">
        <v>84</v>
      </c>
      <c r="D31" s="366" t="s">
        <v>189</v>
      </c>
      <c r="E31" s="367" t="s">
        <v>199</v>
      </c>
      <c r="F31" s="82" t="s">
        <v>62</v>
      </c>
      <c r="G31" s="85">
        <f>'28'!H29</f>
        <v>6.6119900000000005</v>
      </c>
      <c r="H31" s="84">
        <f>'28'!H5</f>
        <v>1.2932000000000001</v>
      </c>
      <c r="I31" s="84">
        <f>'28'!H8</f>
        <v>1.111</v>
      </c>
      <c r="J31" s="84">
        <f>'28'!H9</f>
        <v>0.90990000000000004</v>
      </c>
      <c r="K31" s="84">
        <f>'28'!H13</f>
        <v>1.1400000000000001</v>
      </c>
      <c r="L31" s="84">
        <f>'28'!H24</f>
        <v>1.01549</v>
      </c>
      <c r="M31" s="84">
        <f>'28'!H28</f>
        <v>1.1424000000000001</v>
      </c>
      <c r="N31" s="368">
        <v>2019</v>
      </c>
      <c r="O31" s="368">
        <v>2024</v>
      </c>
    </row>
    <row r="32" spans="2:15" ht="20.25" customHeight="1" x14ac:dyDescent="0.25">
      <c r="B32" s="118">
        <v>29</v>
      </c>
      <c r="C32" s="369" t="s">
        <v>83</v>
      </c>
      <c r="D32" s="366" t="s">
        <v>189</v>
      </c>
      <c r="E32" s="367" t="s">
        <v>202</v>
      </c>
      <c r="F32" s="82" t="s">
        <v>60</v>
      </c>
      <c r="G32" s="85">
        <f>'29'!H29</f>
        <v>6.8115000000000014</v>
      </c>
      <c r="H32" s="84">
        <f>'29'!H5</f>
        <v>1.1400000000000001</v>
      </c>
      <c r="I32" s="84">
        <f>'29'!H8</f>
        <v>1.111</v>
      </c>
      <c r="J32" s="84">
        <f>'29'!H9</f>
        <v>1.2110000000000001</v>
      </c>
      <c r="K32" s="84">
        <f>'29'!H13</f>
        <v>0.89800000000000013</v>
      </c>
      <c r="L32" s="84">
        <f>'29'!H24</f>
        <v>1.3090999999999999</v>
      </c>
      <c r="M32" s="84">
        <f>'29'!H28</f>
        <v>1.1424000000000001</v>
      </c>
      <c r="N32" s="368">
        <v>2020</v>
      </c>
      <c r="O32" s="368" t="s">
        <v>244</v>
      </c>
    </row>
    <row r="33" spans="2:17" ht="20.25" customHeight="1" x14ac:dyDescent="0.25">
      <c r="B33" s="118">
        <v>30</v>
      </c>
      <c r="C33" s="369" t="s">
        <v>83</v>
      </c>
      <c r="D33" s="366" t="s">
        <v>189</v>
      </c>
      <c r="E33" s="367" t="s">
        <v>206</v>
      </c>
      <c r="F33" s="82" t="s">
        <v>80</v>
      </c>
      <c r="G33" s="85">
        <f>'30'!H29</f>
        <v>5.7977800000000004</v>
      </c>
      <c r="H33" s="84">
        <f>'30'!H5</f>
        <v>0.93564000000000003</v>
      </c>
      <c r="I33" s="84">
        <f>'30'!H8</f>
        <v>1.0221200000000001</v>
      </c>
      <c r="J33" s="84">
        <f>'30'!H9</f>
        <v>1.11412</v>
      </c>
      <c r="K33" s="84">
        <f>'30'!H13</f>
        <v>0.90350000000000008</v>
      </c>
      <c r="L33" s="84">
        <f>'30'!H24</f>
        <v>0.67999999999999994</v>
      </c>
      <c r="M33" s="84">
        <f>'30'!H28</f>
        <v>1.1424000000000001</v>
      </c>
      <c r="N33" s="368">
        <v>2020</v>
      </c>
      <c r="O33" s="368" t="s">
        <v>244</v>
      </c>
    </row>
    <row r="34" spans="2:17" ht="20.25" customHeight="1" x14ac:dyDescent="0.25">
      <c r="B34" s="118">
        <v>31</v>
      </c>
      <c r="C34" s="369" t="s">
        <v>83</v>
      </c>
      <c r="D34" s="366" t="s">
        <v>189</v>
      </c>
      <c r="E34" s="367" t="s">
        <v>207</v>
      </c>
      <c r="F34" s="82" t="s">
        <v>48</v>
      </c>
      <c r="G34" s="85">
        <f>'31'!H29</f>
        <v>7.7694700000000001</v>
      </c>
      <c r="H34" s="84">
        <f>'31'!H5</f>
        <v>1.5741999999999998</v>
      </c>
      <c r="I34" s="84">
        <f>'31'!H8</f>
        <v>1.111</v>
      </c>
      <c r="J34" s="84">
        <f>'31'!H9</f>
        <v>1.2110000000000001</v>
      </c>
      <c r="K34" s="84">
        <f>'31'!H13</f>
        <v>0.94705000000000017</v>
      </c>
      <c r="L34" s="84">
        <f>'31'!H24</f>
        <v>1.78382</v>
      </c>
      <c r="M34" s="84">
        <f>'31'!H28</f>
        <v>1.1424000000000001</v>
      </c>
      <c r="N34" s="368">
        <v>2020</v>
      </c>
      <c r="O34" s="368" t="s">
        <v>244</v>
      </c>
    </row>
    <row r="35" spans="2:17" ht="20.25" customHeight="1" x14ac:dyDescent="0.25">
      <c r="B35" s="118">
        <v>32</v>
      </c>
      <c r="C35" s="369" t="s">
        <v>83</v>
      </c>
      <c r="D35" s="366" t="s">
        <v>191</v>
      </c>
      <c r="E35" s="367" t="s">
        <v>203</v>
      </c>
      <c r="F35" s="82" t="s">
        <v>81</v>
      </c>
      <c r="G35" s="85">
        <f>'32'!H29</f>
        <v>6.6949000000000005</v>
      </c>
      <c r="H35" s="84">
        <f>'32'!H5</f>
        <v>1.0868</v>
      </c>
      <c r="I35" s="84">
        <f>'32'!H8</f>
        <v>1.111</v>
      </c>
      <c r="J35" s="84">
        <f>'32'!H9</f>
        <v>1.2110000000000001</v>
      </c>
      <c r="K35" s="84">
        <f>'32'!H13</f>
        <v>0.93130000000000002</v>
      </c>
      <c r="L35" s="84">
        <f>'32'!H24</f>
        <v>1.2124000000000001</v>
      </c>
      <c r="M35" s="84">
        <f>'32'!H28</f>
        <v>1.1424000000000001</v>
      </c>
      <c r="N35" s="368">
        <v>2020</v>
      </c>
      <c r="O35" s="368" t="s">
        <v>244</v>
      </c>
    </row>
    <row r="36" spans="2:17" ht="20.25" customHeight="1" x14ac:dyDescent="0.25">
      <c r="B36" s="118">
        <v>33</v>
      </c>
      <c r="C36" s="369" t="s">
        <v>86</v>
      </c>
      <c r="D36" s="366" t="s">
        <v>189</v>
      </c>
      <c r="E36" s="367" t="s">
        <v>205</v>
      </c>
      <c r="F36" s="82" t="s">
        <v>79</v>
      </c>
      <c r="G36" s="85">
        <f>'33'!H29</f>
        <v>6.4941000000000004</v>
      </c>
      <c r="H36" s="84">
        <f>'33'!H5</f>
        <v>1.1269</v>
      </c>
      <c r="I36" s="84">
        <f>'33'!H8</f>
        <v>1.111</v>
      </c>
      <c r="J36" s="84">
        <f>'33'!H9</f>
        <v>1.2110000000000001</v>
      </c>
      <c r="K36" s="84">
        <f>'33'!H13</f>
        <v>1.0278</v>
      </c>
      <c r="L36" s="84">
        <f>'33'!H24</f>
        <v>0.875</v>
      </c>
      <c r="M36" s="84">
        <f>'33'!H28</f>
        <v>1.1424000000000001</v>
      </c>
      <c r="N36" s="368">
        <v>2020</v>
      </c>
      <c r="O36" s="368" t="s">
        <v>244</v>
      </c>
    </row>
    <row r="37" spans="2:17" ht="20.25" customHeight="1" x14ac:dyDescent="0.25">
      <c r="B37" s="118">
        <v>34</v>
      </c>
      <c r="C37" s="369" t="s">
        <v>84</v>
      </c>
      <c r="D37" s="366" t="s">
        <v>189</v>
      </c>
      <c r="E37" s="367" t="s">
        <v>195</v>
      </c>
      <c r="F37" s="82" t="s">
        <v>54</v>
      </c>
      <c r="G37" s="85">
        <f>'34'!H29</f>
        <v>6.7481500000000008</v>
      </c>
      <c r="H37" s="84">
        <f>'34'!H5</f>
        <v>1.1609999999999998</v>
      </c>
      <c r="I37" s="84">
        <f>'34'!H8</f>
        <v>1.111</v>
      </c>
      <c r="J37" s="84">
        <f>'34'!H9</f>
        <v>1.2110000000000001</v>
      </c>
      <c r="K37" s="84">
        <f>'34'!H13</f>
        <v>1.1682500000000002</v>
      </c>
      <c r="L37" s="84">
        <f>'34'!H24</f>
        <v>0.95450000000000002</v>
      </c>
      <c r="M37" s="84">
        <f>'34'!H28</f>
        <v>1.1424000000000001</v>
      </c>
      <c r="N37" s="368">
        <v>2020</v>
      </c>
      <c r="O37" s="368" t="s">
        <v>244</v>
      </c>
    </row>
    <row r="38" spans="2:17" ht="20.25" customHeight="1" x14ac:dyDescent="0.25">
      <c r="B38" s="118">
        <v>35</v>
      </c>
      <c r="C38" s="369" t="s">
        <v>84</v>
      </c>
      <c r="D38" s="366" t="s">
        <v>190</v>
      </c>
      <c r="E38" s="367" t="s">
        <v>198</v>
      </c>
      <c r="F38" s="82" t="s">
        <v>82</v>
      </c>
      <c r="G38" s="85">
        <f>'35'!H29</f>
        <v>6.8844000000000012</v>
      </c>
      <c r="H38" s="84">
        <f>'35'!H5</f>
        <v>1.2362</v>
      </c>
      <c r="I38" s="84">
        <f>'35'!H8</f>
        <v>0.99990000000000001</v>
      </c>
      <c r="J38" s="84">
        <f>'35'!H9</f>
        <v>1.0899000000000001</v>
      </c>
      <c r="K38" s="84">
        <f>'35'!H13</f>
        <v>0.9710000000000002</v>
      </c>
      <c r="L38" s="84">
        <f>'35'!H24</f>
        <v>1.4450000000000001</v>
      </c>
      <c r="M38" s="84">
        <f>'35'!H28</f>
        <v>1.1424000000000001</v>
      </c>
      <c r="N38" s="368">
        <v>2020</v>
      </c>
      <c r="O38" s="368" t="s">
        <v>244</v>
      </c>
    </row>
    <row r="39" spans="2:17" ht="20.25" customHeight="1" x14ac:dyDescent="0.25">
      <c r="B39" s="118">
        <v>36</v>
      </c>
      <c r="C39" s="369" t="s">
        <v>84</v>
      </c>
      <c r="D39" s="366" t="s">
        <v>190</v>
      </c>
      <c r="E39" s="367" t="s">
        <v>200</v>
      </c>
      <c r="F39" s="82" t="s">
        <v>94</v>
      </c>
      <c r="G39" s="85">
        <f>'36'!$H$29</f>
        <v>7.3095200000000009</v>
      </c>
      <c r="H39" s="84">
        <f>'36'!$H$5</f>
        <v>1.3160000000000001</v>
      </c>
      <c r="I39" s="84">
        <f>'36'!$H$8</f>
        <v>0.99990000000000001</v>
      </c>
      <c r="J39" s="84">
        <f>'36'!$H$9</f>
        <v>1.07812</v>
      </c>
      <c r="K39" s="84">
        <f>'36'!$H$13</f>
        <v>1.0725000000000002</v>
      </c>
      <c r="L39" s="84">
        <f>'36'!$H$24</f>
        <v>1.415</v>
      </c>
      <c r="M39" s="84">
        <f>'36'!$H$28</f>
        <v>1.4279999999999999</v>
      </c>
      <c r="N39" s="368">
        <v>2020</v>
      </c>
      <c r="O39" s="368" t="s">
        <v>244</v>
      </c>
      <c r="P39" s="87"/>
      <c r="Q39" s="87"/>
    </row>
    <row r="40" spans="2:17" ht="20.25" customHeight="1" x14ac:dyDescent="0.25">
      <c r="B40" s="118">
        <v>37</v>
      </c>
      <c r="C40" s="82" t="s">
        <v>208</v>
      </c>
      <c r="D40" s="366" t="s">
        <v>189</v>
      </c>
      <c r="E40" s="367" t="s">
        <v>206</v>
      </c>
      <c r="F40" s="82" t="s">
        <v>57</v>
      </c>
      <c r="G40" s="85">
        <f>'37'!$H$29</f>
        <v>6.8004999999999995</v>
      </c>
      <c r="H40" s="84">
        <f>'37'!$H$5</f>
        <v>1.3559999999999999</v>
      </c>
      <c r="I40" s="84">
        <f>'37'!$H$8</f>
        <v>0.99990000000000001</v>
      </c>
      <c r="J40" s="84">
        <f>'37'!$H$9</f>
        <v>1.0899000000000001</v>
      </c>
      <c r="K40" s="84">
        <f>'37'!$H$13</f>
        <v>0.93950000000000011</v>
      </c>
      <c r="L40" s="84">
        <f>'37'!$H$24</f>
        <v>1.1299999999999999</v>
      </c>
      <c r="M40" s="84">
        <f>'37'!$H$28</f>
        <v>1.2851999999999999</v>
      </c>
      <c r="N40" s="368">
        <v>2020</v>
      </c>
      <c r="O40" s="368" t="s">
        <v>244</v>
      </c>
      <c r="P40" s="87"/>
      <c r="Q40" s="87"/>
    </row>
    <row r="41" spans="2:17" ht="20.25" customHeight="1" x14ac:dyDescent="0.25">
      <c r="B41" s="118">
        <v>38</v>
      </c>
      <c r="C41" s="82" t="s">
        <v>208</v>
      </c>
      <c r="D41" s="366" t="s">
        <v>189</v>
      </c>
      <c r="E41" s="367" t="s">
        <v>206</v>
      </c>
      <c r="F41" s="82" t="s">
        <v>95</v>
      </c>
      <c r="G41" s="85">
        <f>'38'!$H$29</f>
        <v>6.8004999999999995</v>
      </c>
      <c r="H41" s="84">
        <f>'38'!$H$5</f>
        <v>1.3559999999999999</v>
      </c>
      <c r="I41" s="84">
        <f>'38'!$H$8</f>
        <v>0.99990000000000001</v>
      </c>
      <c r="J41" s="84">
        <f>'38'!$H$9</f>
        <v>1.0899000000000001</v>
      </c>
      <c r="K41" s="84">
        <f>'38'!$H$13</f>
        <v>0.93950000000000011</v>
      </c>
      <c r="L41" s="84">
        <f>'38'!$H$24</f>
        <v>1.1299999999999999</v>
      </c>
      <c r="M41" s="84">
        <f>'38'!$H$28</f>
        <v>1.2851999999999999</v>
      </c>
      <c r="N41" s="368">
        <v>2020</v>
      </c>
      <c r="O41" s="368" t="s">
        <v>244</v>
      </c>
    </row>
    <row r="42" spans="2:17" ht="20.25" customHeight="1" x14ac:dyDescent="0.25">
      <c r="B42" s="118">
        <v>39</v>
      </c>
      <c r="C42" s="82" t="s">
        <v>208</v>
      </c>
      <c r="D42" s="366" t="s">
        <v>189</v>
      </c>
      <c r="E42" s="367" t="s">
        <v>206</v>
      </c>
      <c r="F42" s="82" t="s">
        <v>96</v>
      </c>
      <c r="G42" s="85">
        <f>'39'!$H$29</f>
        <v>6.8004999999999995</v>
      </c>
      <c r="H42" s="84">
        <f>'39'!$H$5</f>
        <v>1.3559999999999999</v>
      </c>
      <c r="I42" s="84">
        <f>'39'!$H$8</f>
        <v>0.99990000000000001</v>
      </c>
      <c r="J42" s="84">
        <f>'39'!$H$9</f>
        <v>1.0899000000000001</v>
      </c>
      <c r="K42" s="84">
        <f>'39'!$H$13</f>
        <v>0.93950000000000011</v>
      </c>
      <c r="L42" s="84">
        <f>'39'!$H$24</f>
        <v>1.1299999999999999</v>
      </c>
      <c r="M42" s="84">
        <f>'39'!$H$28</f>
        <v>1.2851999999999999</v>
      </c>
      <c r="N42" s="368">
        <v>2020</v>
      </c>
      <c r="O42" s="368" t="s">
        <v>244</v>
      </c>
    </row>
    <row r="43" spans="2:17" ht="20.25" customHeight="1" x14ac:dyDescent="0.25">
      <c r="B43" s="118">
        <v>40</v>
      </c>
      <c r="C43" s="82" t="s">
        <v>208</v>
      </c>
      <c r="D43" s="366" t="s">
        <v>189</v>
      </c>
      <c r="E43" s="367" t="s">
        <v>206</v>
      </c>
      <c r="F43" s="82" t="s">
        <v>97</v>
      </c>
      <c r="G43" s="85">
        <f>'40'!$H$29</f>
        <v>6.8004999999999995</v>
      </c>
      <c r="H43" s="84">
        <f>'40'!$H$5</f>
        <v>1.3559999999999999</v>
      </c>
      <c r="I43" s="84">
        <f>'40'!$H$8</f>
        <v>0.99990000000000001</v>
      </c>
      <c r="J43" s="84">
        <f>'40'!$H$9</f>
        <v>1.0899000000000001</v>
      </c>
      <c r="K43" s="84">
        <f>'40'!$H$13</f>
        <v>0.93950000000000011</v>
      </c>
      <c r="L43" s="84">
        <f>'40'!$H$24</f>
        <v>1.1299999999999999</v>
      </c>
      <c r="M43" s="84">
        <f>'40'!$H$28</f>
        <v>1.2851999999999999</v>
      </c>
      <c r="N43" s="368">
        <v>2020</v>
      </c>
      <c r="O43" s="368" t="s">
        <v>244</v>
      </c>
    </row>
    <row r="44" spans="2:17" ht="20.25" customHeight="1" x14ac:dyDescent="0.25">
      <c r="B44" s="118">
        <v>41</v>
      </c>
      <c r="C44" s="82" t="s">
        <v>208</v>
      </c>
      <c r="D44" s="366" t="s">
        <v>189</v>
      </c>
      <c r="E44" s="367" t="s">
        <v>199</v>
      </c>
      <c r="F44" s="82" t="s">
        <v>98</v>
      </c>
      <c r="G44" s="85">
        <f>'41'!$H$29</f>
        <v>7.0809999999999995</v>
      </c>
      <c r="H44" s="84">
        <f>'41'!$H$5</f>
        <v>1.2170000000000001</v>
      </c>
      <c r="I44" s="84">
        <f>'41'!$H$8</f>
        <v>0.99990000000000001</v>
      </c>
      <c r="J44" s="84">
        <f>'41'!$H$9</f>
        <v>1.0899000000000001</v>
      </c>
      <c r="K44" s="84">
        <f>'41'!$H$13</f>
        <v>0.90900000000000014</v>
      </c>
      <c r="L44" s="84">
        <f>'41'!$H$24</f>
        <v>1.58</v>
      </c>
      <c r="M44" s="84">
        <f>'41'!$H$28</f>
        <v>1.2851999999999999</v>
      </c>
      <c r="N44" s="368">
        <v>2020</v>
      </c>
      <c r="O44" s="368" t="s">
        <v>244</v>
      </c>
    </row>
    <row r="45" spans="2:17" ht="20.25" customHeight="1" x14ac:dyDescent="0.25">
      <c r="B45" s="118">
        <v>42</v>
      </c>
      <c r="C45" s="82" t="s">
        <v>208</v>
      </c>
      <c r="D45" s="366" t="s">
        <v>189</v>
      </c>
      <c r="E45" s="367" t="s">
        <v>199</v>
      </c>
      <c r="F45" s="82" t="s">
        <v>62</v>
      </c>
      <c r="G45" s="85">
        <f>'42'!$H$29</f>
        <v>7.0809999999999995</v>
      </c>
      <c r="H45" s="84">
        <f>'42'!$H$5</f>
        <v>1.2170000000000001</v>
      </c>
      <c r="I45" s="84">
        <f>'42'!$H$8</f>
        <v>0.99990000000000001</v>
      </c>
      <c r="J45" s="84">
        <f>'42'!$H$9</f>
        <v>1.0899000000000001</v>
      </c>
      <c r="K45" s="84">
        <f>'42'!$H$13</f>
        <v>0.90900000000000014</v>
      </c>
      <c r="L45" s="84">
        <f>'42'!$H$24</f>
        <v>1.58</v>
      </c>
      <c r="M45" s="84">
        <f>'42'!$H$28</f>
        <v>1.2851999999999999</v>
      </c>
      <c r="N45" s="368">
        <v>2020</v>
      </c>
      <c r="O45" s="368" t="s">
        <v>244</v>
      </c>
    </row>
    <row r="46" spans="2:17" ht="20.25" customHeight="1" x14ac:dyDescent="0.25">
      <c r="B46" s="118">
        <v>43</v>
      </c>
      <c r="C46" s="82" t="s">
        <v>208</v>
      </c>
      <c r="D46" s="366" t="s">
        <v>189</v>
      </c>
      <c r="E46" s="367" t="s">
        <v>199</v>
      </c>
      <c r="F46" s="82" t="s">
        <v>99</v>
      </c>
      <c r="G46" s="85">
        <f>'43'!$H$29</f>
        <v>7.0809999999999995</v>
      </c>
      <c r="H46" s="84">
        <f>'43'!$H$5</f>
        <v>1.2170000000000001</v>
      </c>
      <c r="I46" s="84">
        <f>'43'!$H$8</f>
        <v>0.99990000000000001</v>
      </c>
      <c r="J46" s="84">
        <f>'43'!$H$9</f>
        <v>1.0899000000000001</v>
      </c>
      <c r="K46" s="84">
        <f>'43'!$H$13</f>
        <v>0.90900000000000014</v>
      </c>
      <c r="L46" s="84">
        <f>'43'!$H$24</f>
        <v>1.58</v>
      </c>
      <c r="M46" s="84">
        <f>'43'!$H$28</f>
        <v>1.2851999999999999</v>
      </c>
      <c r="N46" s="368">
        <v>2020</v>
      </c>
      <c r="O46" s="368" t="s">
        <v>244</v>
      </c>
    </row>
    <row r="47" spans="2:17" ht="20.25" customHeight="1" x14ac:dyDescent="0.25">
      <c r="B47" s="118">
        <v>44</v>
      </c>
      <c r="C47" s="82" t="s">
        <v>208</v>
      </c>
      <c r="D47" s="366" t="s">
        <v>189</v>
      </c>
      <c r="E47" s="367" t="s">
        <v>202</v>
      </c>
      <c r="F47" s="82" t="s">
        <v>68</v>
      </c>
      <c r="G47" s="85">
        <f>'44'!$H$29</f>
        <v>6.8421799999999999</v>
      </c>
      <c r="H47" s="84">
        <f>'44'!$H$5</f>
        <v>1.0546</v>
      </c>
      <c r="I47" s="84">
        <f>'44'!$H$8</f>
        <v>0.99990000000000001</v>
      </c>
      <c r="J47" s="84">
        <f>'44'!$H$9</f>
        <v>1.0899000000000001</v>
      </c>
      <c r="K47" s="84">
        <f>'44'!$H$13</f>
        <v>0.97700000000000009</v>
      </c>
      <c r="L47" s="84">
        <f>'44'!$H$24</f>
        <v>1.4355799999999999</v>
      </c>
      <c r="M47" s="84">
        <f>'44'!$H$28</f>
        <v>1.2851999999999999</v>
      </c>
      <c r="N47" s="368">
        <v>2020</v>
      </c>
      <c r="O47" s="368" t="s">
        <v>244</v>
      </c>
    </row>
    <row r="48" spans="2:17" ht="20.25" customHeight="1" x14ac:dyDescent="0.25">
      <c r="B48" s="118">
        <v>45</v>
      </c>
      <c r="C48" s="82" t="s">
        <v>208</v>
      </c>
      <c r="D48" s="366" t="s">
        <v>189</v>
      </c>
      <c r="E48" s="367" t="s">
        <v>207</v>
      </c>
      <c r="F48" s="82" t="s">
        <v>48</v>
      </c>
      <c r="G48" s="85">
        <f>'45'!$H$29</f>
        <v>6.7408000000000001</v>
      </c>
      <c r="H48" s="84">
        <f>'45'!$H$5</f>
        <v>0.92</v>
      </c>
      <c r="I48" s="84">
        <f>'45'!$H$8</f>
        <v>0.99990000000000001</v>
      </c>
      <c r="J48" s="84">
        <f>'45'!$H$9</f>
        <v>1.0899000000000001</v>
      </c>
      <c r="K48" s="84">
        <f>'45'!$H$13</f>
        <v>0.86580000000000013</v>
      </c>
      <c r="L48" s="84">
        <f>'45'!$H$24</f>
        <v>1.58</v>
      </c>
      <c r="M48" s="84">
        <f>'45'!$H$28</f>
        <v>1.2851999999999999</v>
      </c>
      <c r="N48" s="368">
        <v>2020</v>
      </c>
      <c r="O48" s="368" t="s">
        <v>244</v>
      </c>
    </row>
    <row r="49" spans="2:15" ht="20.25" customHeight="1" x14ac:dyDescent="0.25">
      <c r="B49" s="118">
        <v>46</v>
      </c>
      <c r="C49" s="369" t="s">
        <v>209</v>
      </c>
      <c r="D49" s="366" t="s">
        <v>189</v>
      </c>
      <c r="E49" s="367" t="s">
        <v>205</v>
      </c>
      <c r="F49" s="82" t="s">
        <v>79</v>
      </c>
      <c r="G49" s="85">
        <f>'46'!$H$29</f>
        <v>7.4071999999999996</v>
      </c>
      <c r="H49" s="84">
        <f>'46'!$H$5</f>
        <v>1.7140000000000002</v>
      </c>
      <c r="I49" s="84">
        <f>'46'!$H$8</f>
        <v>0.99990000000000001</v>
      </c>
      <c r="J49" s="84">
        <f>'46'!$H$9</f>
        <v>0.99990000000000001</v>
      </c>
      <c r="K49" s="84">
        <f>'46'!$H$13</f>
        <v>1.034</v>
      </c>
      <c r="L49" s="84">
        <f>'46'!$H$24</f>
        <v>1.6597999999999997</v>
      </c>
      <c r="M49" s="84">
        <f>'46'!$H$28</f>
        <v>0.99959999999999993</v>
      </c>
      <c r="N49" s="368">
        <v>2020</v>
      </c>
      <c r="O49" s="368" t="s">
        <v>244</v>
      </c>
    </row>
    <row r="50" spans="2:15" ht="20.25" customHeight="1" x14ac:dyDescent="0.25">
      <c r="B50" s="118">
        <v>47</v>
      </c>
      <c r="C50" s="369" t="s">
        <v>209</v>
      </c>
      <c r="D50" s="366" t="s">
        <v>189</v>
      </c>
      <c r="E50" s="367" t="s">
        <v>199</v>
      </c>
      <c r="F50" s="82" t="s">
        <v>61</v>
      </c>
      <c r="G50" s="85">
        <f>'47'!$H$29</f>
        <v>6.9619999999999997</v>
      </c>
      <c r="H50" s="84">
        <f>'47'!$H$5</f>
        <v>1.028</v>
      </c>
      <c r="I50" s="84">
        <f>'47'!$H$8</f>
        <v>0.99990000000000001</v>
      </c>
      <c r="J50" s="84">
        <f>'47'!$H$9</f>
        <v>0.99990000000000001</v>
      </c>
      <c r="K50" s="84">
        <f>'47'!$H$13</f>
        <v>1.135</v>
      </c>
      <c r="L50" s="84">
        <f>'47'!$H$24</f>
        <v>1.7996000000000001</v>
      </c>
      <c r="M50" s="84">
        <f>'47'!$H$28</f>
        <v>0.99959999999999993</v>
      </c>
      <c r="N50" s="368">
        <v>2020</v>
      </c>
      <c r="O50" s="368" t="s">
        <v>244</v>
      </c>
    </row>
    <row r="51" spans="2:15" ht="20.25" customHeight="1" x14ac:dyDescent="0.25">
      <c r="B51" s="118">
        <v>48</v>
      </c>
      <c r="C51" s="369" t="s">
        <v>209</v>
      </c>
      <c r="D51" s="366" t="s">
        <v>190</v>
      </c>
      <c r="E51" s="367" t="s">
        <v>210</v>
      </c>
      <c r="F51" s="82" t="s">
        <v>100</v>
      </c>
      <c r="G51" s="85">
        <f>'48'!$H$29</f>
        <v>7.3658999999999999</v>
      </c>
      <c r="H51" s="84">
        <f>'48'!$H$5</f>
        <v>1.738</v>
      </c>
      <c r="I51" s="84">
        <f>'48'!$H$8</f>
        <v>0.99990000000000001</v>
      </c>
      <c r="J51" s="84">
        <f>'48'!$H$9</f>
        <v>0.99990000000000001</v>
      </c>
      <c r="K51" s="84">
        <f>'48'!$H$13</f>
        <v>1.0335000000000001</v>
      </c>
      <c r="L51" s="84">
        <f>'48'!$H$24</f>
        <v>1.595</v>
      </c>
      <c r="M51" s="84">
        <f>'48'!$H$28</f>
        <v>0.99959999999999993</v>
      </c>
      <c r="N51" s="368">
        <v>2020</v>
      </c>
      <c r="O51" s="368" t="s">
        <v>244</v>
      </c>
    </row>
    <row r="52" spans="2:15" ht="20.25" customHeight="1" x14ac:dyDescent="0.25">
      <c r="B52" s="118">
        <v>49</v>
      </c>
      <c r="C52" s="369" t="s">
        <v>209</v>
      </c>
      <c r="D52" s="366" t="s">
        <v>190</v>
      </c>
      <c r="E52" s="367" t="s">
        <v>200</v>
      </c>
      <c r="F52" s="82" t="s">
        <v>101</v>
      </c>
      <c r="G52" s="85">
        <f>'49'!$H$29</f>
        <v>5.8724000000000007</v>
      </c>
      <c r="H52" s="84">
        <f>'49'!$H$5</f>
        <v>1.1280000000000001</v>
      </c>
      <c r="I52" s="84">
        <f>'49'!$H$8</f>
        <v>0.99990000000000001</v>
      </c>
      <c r="J52" s="84">
        <f>'49'!$H$9</f>
        <v>0.99990000000000001</v>
      </c>
      <c r="K52" s="84">
        <f>'49'!$H$13</f>
        <v>1.095</v>
      </c>
      <c r="L52" s="84">
        <f>'49'!$H$24</f>
        <v>0.65</v>
      </c>
      <c r="M52" s="84">
        <f>'49'!$H$28</f>
        <v>0.99959999999999993</v>
      </c>
      <c r="N52" s="368">
        <v>2020</v>
      </c>
      <c r="O52" s="368" t="s">
        <v>244</v>
      </c>
    </row>
    <row r="53" spans="2:15" ht="20.25" customHeight="1" x14ac:dyDescent="0.25">
      <c r="B53" s="118">
        <v>50</v>
      </c>
      <c r="C53" s="369" t="s">
        <v>209</v>
      </c>
      <c r="D53" s="366" t="s">
        <v>190</v>
      </c>
      <c r="E53" s="367" t="s">
        <v>200</v>
      </c>
      <c r="F53" s="82" t="s">
        <v>102</v>
      </c>
      <c r="G53" s="85">
        <f>'50'!$H$29</f>
        <v>5.8824000000000014</v>
      </c>
      <c r="H53" s="84">
        <f>'50'!$H$5</f>
        <v>1.1280000000000001</v>
      </c>
      <c r="I53" s="84">
        <f>'50'!$H$8</f>
        <v>0.99990000000000001</v>
      </c>
      <c r="J53" s="84">
        <f>'50'!$H$9</f>
        <v>0.99990000000000001</v>
      </c>
      <c r="K53" s="84">
        <f>'50'!$H$13</f>
        <v>1.105</v>
      </c>
      <c r="L53" s="84">
        <f>'50'!$H$24</f>
        <v>0.65</v>
      </c>
      <c r="M53" s="84">
        <f>'50'!$H$28</f>
        <v>0.99959999999999993</v>
      </c>
      <c r="N53" s="368">
        <v>2020</v>
      </c>
      <c r="O53" s="368" t="s">
        <v>244</v>
      </c>
    </row>
    <row r="54" spans="2:15" ht="20.25" customHeight="1" x14ac:dyDescent="0.25">
      <c r="B54" s="118">
        <v>51</v>
      </c>
      <c r="C54" s="369" t="s">
        <v>209</v>
      </c>
      <c r="D54" s="366" t="s">
        <v>190</v>
      </c>
      <c r="E54" s="367" t="s">
        <v>200</v>
      </c>
      <c r="F54" s="82" t="s">
        <v>103</v>
      </c>
      <c r="G54" s="85">
        <f>'51'!$H$29</f>
        <v>5.8724000000000007</v>
      </c>
      <c r="H54" s="84">
        <f>'51'!$H$5</f>
        <v>1.1280000000000001</v>
      </c>
      <c r="I54" s="84">
        <f>'51'!$H$8</f>
        <v>0.99990000000000001</v>
      </c>
      <c r="J54" s="84">
        <f>'51'!$H$9</f>
        <v>0.99990000000000001</v>
      </c>
      <c r="K54" s="84">
        <f>'51'!$H$13</f>
        <v>1.095</v>
      </c>
      <c r="L54" s="84">
        <f>'51'!$H$24</f>
        <v>0.65</v>
      </c>
      <c r="M54" s="84">
        <f>'51'!$H$28</f>
        <v>0.99959999999999993</v>
      </c>
      <c r="N54" s="368">
        <v>2020</v>
      </c>
      <c r="O54" s="368" t="s">
        <v>244</v>
      </c>
    </row>
    <row r="55" spans="2:15" ht="20.25" customHeight="1" x14ac:dyDescent="0.25">
      <c r="B55" s="118">
        <v>52</v>
      </c>
      <c r="C55" s="369" t="s">
        <v>209</v>
      </c>
      <c r="D55" s="366" t="s">
        <v>190</v>
      </c>
      <c r="E55" s="367" t="s">
        <v>200</v>
      </c>
      <c r="F55" s="82" t="s">
        <v>104</v>
      </c>
      <c r="G55" s="85">
        <f>'52'!$H$29</f>
        <v>5.9308000000000005</v>
      </c>
      <c r="H55" s="84">
        <f>'52'!$H$5</f>
        <v>1.1280000000000001</v>
      </c>
      <c r="I55" s="84">
        <f>'52'!$H$8</f>
        <v>0.99990000000000001</v>
      </c>
      <c r="J55" s="84">
        <f>'52'!$H$9</f>
        <v>0.99990000000000001</v>
      </c>
      <c r="K55" s="84">
        <f>'52'!$H$13</f>
        <v>1.0820000000000001</v>
      </c>
      <c r="L55" s="84">
        <f>'52'!$H$24</f>
        <v>0.65</v>
      </c>
      <c r="M55" s="84">
        <f>'52'!$H$28</f>
        <v>1.071</v>
      </c>
      <c r="N55" s="368">
        <v>2020</v>
      </c>
      <c r="O55" s="368" t="s">
        <v>244</v>
      </c>
    </row>
    <row r="56" spans="2:15" ht="20.25" customHeight="1" x14ac:dyDescent="0.25">
      <c r="B56" s="118">
        <v>53</v>
      </c>
      <c r="C56" s="369" t="s">
        <v>209</v>
      </c>
      <c r="D56" s="366" t="s">
        <v>190</v>
      </c>
      <c r="E56" s="367" t="s">
        <v>200</v>
      </c>
      <c r="F56" s="82" t="s">
        <v>105</v>
      </c>
      <c r="G56" s="85">
        <f>'53'!$H$29</f>
        <v>6.9794000000000009</v>
      </c>
      <c r="H56" s="84">
        <f>'53'!$H$5</f>
        <v>1.1280000000000001</v>
      </c>
      <c r="I56" s="84">
        <f>'53'!$H$8</f>
        <v>0.99990000000000001</v>
      </c>
      <c r="J56" s="84">
        <f>'53'!$H$9</f>
        <v>0.99990000000000001</v>
      </c>
      <c r="K56" s="84">
        <f>'53'!$H$13</f>
        <v>1.1220000000000001</v>
      </c>
      <c r="L56" s="84">
        <f>'53'!$H$24</f>
        <v>1.73</v>
      </c>
      <c r="M56" s="84">
        <f>'53'!$H$28</f>
        <v>0.99959999999999993</v>
      </c>
      <c r="N56" s="368">
        <v>2020</v>
      </c>
      <c r="O56" s="368" t="s">
        <v>244</v>
      </c>
    </row>
    <row r="57" spans="2:15" ht="20.25" customHeight="1" x14ac:dyDescent="0.25">
      <c r="B57" s="118">
        <v>54</v>
      </c>
      <c r="C57" s="369" t="s">
        <v>209</v>
      </c>
      <c r="D57" s="366" t="s">
        <v>191</v>
      </c>
      <c r="E57" s="367" t="s">
        <v>203</v>
      </c>
      <c r="F57" s="82" t="s">
        <v>76</v>
      </c>
      <c r="G57" s="85">
        <f>'54'!$H$29</f>
        <v>7.2055999999999996</v>
      </c>
      <c r="H57" s="84">
        <f>'54'!$H$5</f>
        <v>1.262</v>
      </c>
      <c r="I57" s="84">
        <f>'54'!$H$8</f>
        <v>0.99990000000000001</v>
      </c>
      <c r="J57" s="84">
        <f>'54'!$H$9</f>
        <v>0.99990000000000001</v>
      </c>
      <c r="K57" s="84">
        <f>'54'!$H$13</f>
        <v>1.153</v>
      </c>
      <c r="L57" s="84">
        <f>'54'!$H$24</f>
        <v>1.7911999999999999</v>
      </c>
      <c r="M57" s="84">
        <f>'54'!$H$28</f>
        <v>0.99959999999999993</v>
      </c>
      <c r="N57" s="368">
        <v>2020</v>
      </c>
      <c r="O57" s="368" t="s">
        <v>244</v>
      </c>
    </row>
    <row r="58" spans="2:15" ht="20.25" customHeight="1" x14ac:dyDescent="0.25">
      <c r="B58" s="118">
        <v>55</v>
      </c>
      <c r="C58" s="369" t="s">
        <v>106</v>
      </c>
      <c r="D58" s="366" t="s">
        <v>189</v>
      </c>
      <c r="E58" s="367" t="s">
        <v>199</v>
      </c>
      <c r="F58" s="82" t="s">
        <v>61</v>
      </c>
      <c r="G58" s="85">
        <f>'55'!$H$29</f>
        <v>6.6217999999999995</v>
      </c>
      <c r="H58" s="84">
        <f>'55'!$H$5</f>
        <v>1.476</v>
      </c>
      <c r="I58" s="84">
        <f>'55'!$H$8</f>
        <v>0.99990000000000001</v>
      </c>
      <c r="J58" s="84">
        <f>'55'!$H$9</f>
        <v>1.0899000000000001</v>
      </c>
      <c r="K58" s="84">
        <f>'55'!$H$13</f>
        <v>0.95250000000000012</v>
      </c>
      <c r="L58" s="84">
        <f>'55'!$H$24</f>
        <v>0.81830000000000003</v>
      </c>
      <c r="M58" s="84">
        <f>'55'!$H$28</f>
        <v>1.2851999999999999</v>
      </c>
      <c r="N58" s="368">
        <v>2021</v>
      </c>
      <c r="O58" s="368" t="s">
        <v>245</v>
      </c>
    </row>
    <row r="59" spans="2:15" ht="20.25" customHeight="1" x14ac:dyDescent="0.25">
      <c r="B59" s="118">
        <v>56</v>
      </c>
      <c r="C59" s="369" t="s">
        <v>106</v>
      </c>
      <c r="D59" s="366" t="s">
        <v>190</v>
      </c>
      <c r="E59" s="367" t="s">
        <v>200</v>
      </c>
      <c r="F59" s="82" t="s">
        <v>107</v>
      </c>
      <c r="G59" s="85">
        <f>'56'!$H$29</f>
        <v>5.5286499999999998</v>
      </c>
      <c r="H59" s="84">
        <f>'56'!$H$5</f>
        <v>1.264</v>
      </c>
      <c r="I59" s="84">
        <f>'56'!$H$8</f>
        <v>0.47772999999999999</v>
      </c>
      <c r="J59" s="84">
        <f>'56'!$H$9</f>
        <v>0.49691999999999992</v>
      </c>
      <c r="K59" s="84">
        <f>'56'!$H$13</f>
        <v>1.0925999999999998</v>
      </c>
      <c r="L59" s="84">
        <f>'56'!$H$24</f>
        <v>1.0549999999999999</v>
      </c>
      <c r="M59" s="84">
        <f>'56'!$H$28</f>
        <v>1.1424000000000001</v>
      </c>
      <c r="N59" s="368">
        <v>2021</v>
      </c>
      <c r="O59" s="368" t="s">
        <v>245</v>
      </c>
    </row>
    <row r="60" spans="2:15" ht="20.25" customHeight="1" x14ac:dyDescent="0.25">
      <c r="B60" s="118">
        <v>57</v>
      </c>
      <c r="C60" s="369" t="s">
        <v>136</v>
      </c>
      <c r="D60" s="366" t="s">
        <v>189</v>
      </c>
      <c r="E60" s="367" t="s">
        <v>199</v>
      </c>
      <c r="F60" s="82" t="s">
        <v>108</v>
      </c>
      <c r="G60" s="85">
        <f>'57'!$H$29</f>
        <v>3.6906499999999998</v>
      </c>
      <c r="H60" s="84">
        <f>'57'!$H$5</f>
        <v>1.028</v>
      </c>
      <c r="I60" s="84">
        <f>'57'!$H$8</f>
        <v>0.25553000000000003</v>
      </c>
      <c r="J60" s="84">
        <f>'57'!$H$9</f>
        <v>0.21132000000000001</v>
      </c>
      <c r="K60" s="84">
        <f>'57'!$H$13</f>
        <v>1.1675</v>
      </c>
      <c r="L60" s="84">
        <f>'57'!$H$24</f>
        <v>0.59989999999999999</v>
      </c>
      <c r="M60" s="84">
        <f>'57'!$H$28</f>
        <v>0.42839999999999995</v>
      </c>
      <c r="N60" s="368">
        <v>2021</v>
      </c>
      <c r="O60" s="368" t="s">
        <v>245</v>
      </c>
    </row>
    <row r="61" spans="2:15" ht="20.25" customHeight="1" x14ac:dyDescent="0.25">
      <c r="B61" s="118">
        <v>58</v>
      </c>
      <c r="C61" s="369" t="s">
        <v>209</v>
      </c>
      <c r="D61" s="366" t="s">
        <v>251</v>
      </c>
      <c r="E61" s="82" t="s">
        <v>211</v>
      </c>
      <c r="F61" s="82" t="s">
        <v>112</v>
      </c>
      <c r="G61" s="85">
        <f>'58'!$H$29</f>
        <v>6.4137200000000005</v>
      </c>
      <c r="H61" s="84">
        <f>'58'!$H$5</f>
        <v>1.22</v>
      </c>
      <c r="I61" s="84">
        <f>'58'!$H$8</f>
        <v>1.111</v>
      </c>
      <c r="J61" s="84">
        <f>'58'!$H$9</f>
        <v>1.2110000000000001</v>
      </c>
      <c r="K61" s="84">
        <f>'58'!$H$13</f>
        <v>1.2220000000000002</v>
      </c>
      <c r="L61" s="84">
        <f>'58'!$H$24</f>
        <v>0.95</v>
      </c>
      <c r="M61" s="84">
        <f>'58'!$H$28</f>
        <v>0.69972000000000001</v>
      </c>
      <c r="N61" s="368">
        <v>2021</v>
      </c>
      <c r="O61" s="368" t="s">
        <v>245</v>
      </c>
    </row>
    <row r="62" spans="2:15" ht="20.25" customHeight="1" x14ac:dyDescent="0.25">
      <c r="B62" s="118">
        <v>59</v>
      </c>
      <c r="C62" s="369" t="s">
        <v>209</v>
      </c>
      <c r="D62" s="366" t="s">
        <v>251</v>
      </c>
      <c r="E62" s="82" t="s">
        <v>211</v>
      </c>
      <c r="F62" s="82" t="s">
        <v>113</v>
      </c>
      <c r="G62" s="134">
        <f>'59'!$H$29</f>
        <v>6.4137200000000005</v>
      </c>
      <c r="H62" s="135">
        <f>'59'!$H$5</f>
        <v>1.22</v>
      </c>
      <c r="I62" s="135">
        <f>'59'!$H$8</f>
        <v>1.111</v>
      </c>
      <c r="J62" s="135">
        <f>'59'!$H$9</f>
        <v>1.2110000000000001</v>
      </c>
      <c r="K62" s="135">
        <f>'59'!$H$13</f>
        <v>1.2220000000000002</v>
      </c>
      <c r="L62" s="135">
        <f>'59'!$H$24</f>
        <v>0.95</v>
      </c>
      <c r="M62" s="135">
        <f>'59'!$H$28</f>
        <v>0.69972000000000001</v>
      </c>
      <c r="N62" s="368">
        <v>2021</v>
      </c>
      <c r="O62" s="368" t="s">
        <v>245</v>
      </c>
    </row>
    <row r="63" spans="2:15" ht="20.25" customHeight="1" x14ac:dyDescent="0.25">
      <c r="B63" s="118">
        <v>60</v>
      </c>
      <c r="C63" s="369" t="s">
        <v>212</v>
      </c>
      <c r="D63" s="366" t="s">
        <v>189</v>
      </c>
      <c r="E63" s="367" t="s">
        <v>207</v>
      </c>
      <c r="F63" s="82" t="s">
        <v>48</v>
      </c>
      <c r="G63" s="134">
        <f>'60'!$H$29</f>
        <v>5.0029200000000005</v>
      </c>
      <c r="H63" s="135">
        <f>'60'!$H$5</f>
        <v>0.93800000000000006</v>
      </c>
      <c r="I63" s="135">
        <f>'60'!$H$8</f>
        <v>0.34440999999999999</v>
      </c>
      <c r="J63" s="135">
        <f>'60'!$H$9</f>
        <v>0.72641</v>
      </c>
      <c r="K63" s="135">
        <f>'60'!$H$13</f>
        <v>0.90800000000000014</v>
      </c>
      <c r="L63" s="135">
        <f>'60'!$H$24</f>
        <v>1.0865</v>
      </c>
      <c r="M63" s="135">
        <f>'60'!$H$28</f>
        <v>0.99959999999999993</v>
      </c>
      <c r="N63" s="368">
        <v>2021</v>
      </c>
      <c r="O63" s="368" t="s">
        <v>245</v>
      </c>
    </row>
    <row r="64" spans="2:15" ht="20.25" customHeight="1" x14ac:dyDescent="0.25">
      <c r="B64" s="118">
        <v>61</v>
      </c>
      <c r="C64" s="369" t="s">
        <v>212</v>
      </c>
      <c r="D64" s="366" t="s">
        <v>190</v>
      </c>
      <c r="E64" s="367" t="s">
        <v>213</v>
      </c>
      <c r="F64" s="82" t="s">
        <v>48</v>
      </c>
      <c r="G64" s="134">
        <f>'61'!$H$29</f>
        <v>4.9866799999999998</v>
      </c>
      <c r="H64" s="135">
        <f>'61'!$H$5</f>
        <v>1.1200000000000001</v>
      </c>
      <c r="I64" s="135">
        <f>'61'!$H$8</f>
        <v>0.15554000000000001</v>
      </c>
      <c r="J64" s="135">
        <f>'61'!$H$9</f>
        <v>0.65854000000000001</v>
      </c>
      <c r="K64" s="135">
        <f>'61'!$H$13</f>
        <v>0.90800000000000014</v>
      </c>
      <c r="L64" s="135">
        <f>'61'!$H$24</f>
        <v>1.145</v>
      </c>
      <c r="M64" s="135">
        <f>'61'!$H$28</f>
        <v>0.99959999999999993</v>
      </c>
      <c r="N64" s="368">
        <v>2021</v>
      </c>
      <c r="O64" s="368" t="s">
        <v>245</v>
      </c>
    </row>
    <row r="65" spans="2:15" ht="20.25" customHeight="1" x14ac:dyDescent="0.25">
      <c r="B65" s="118">
        <v>62</v>
      </c>
      <c r="C65" s="369" t="s">
        <v>212</v>
      </c>
      <c r="D65" s="366" t="s">
        <v>190</v>
      </c>
      <c r="E65" s="367" t="s">
        <v>213</v>
      </c>
      <c r="F65" s="82" t="s">
        <v>114</v>
      </c>
      <c r="G65" s="134">
        <f>'62'!$H$29</f>
        <v>6.9339000000000004</v>
      </c>
      <c r="H65" s="135">
        <f>'62'!$H$5</f>
        <v>1.034</v>
      </c>
      <c r="I65" s="135">
        <f>'62'!$H$8</f>
        <v>0.99990000000000001</v>
      </c>
      <c r="J65" s="135">
        <f>'62'!$H$9</f>
        <v>1.0899000000000001</v>
      </c>
      <c r="K65" s="135">
        <f>'62'!$H$13</f>
        <v>0.91550000000000009</v>
      </c>
      <c r="L65" s="135">
        <f>'62'!$H$24</f>
        <v>1.895</v>
      </c>
      <c r="M65" s="135">
        <f>'62'!$H$28</f>
        <v>0.99959999999999993</v>
      </c>
      <c r="N65" s="368">
        <v>2021</v>
      </c>
      <c r="O65" s="368" t="s">
        <v>245</v>
      </c>
    </row>
    <row r="66" spans="2:15" ht="20.25" customHeight="1" x14ac:dyDescent="0.25">
      <c r="B66" s="118">
        <v>63</v>
      </c>
      <c r="C66" s="369" t="s">
        <v>136</v>
      </c>
      <c r="D66" s="366" t="s">
        <v>189</v>
      </c>
      <c r="E66" s="367" t="s">
        <v>202</v>
      </c>
      <c r="F66" s="82" t="s">
        <v>115</v>
      </c>
      <c r="G66" s="134">
        <f>'63'!$H$29</f>
        <v>3.4937399999999998</v>
      </c>
      <c r="H66" s="135">
        <f>'63'!$H$5</f>
        <v>0.90199999999999991</v>
      </c>
      <c r="I66" s="135">
        <f>'63'!$H$8</f>
        <v>0.21109</v>
      </c>
      <c r="J66" s="135">
        <f>'63'!$H$9</f>
        <v>0.15165000000000001</v>
      </c>
      <c r="K66" s="135">
        <f>'63'!$H$13</f>
        <v>0.74500000000000011</v>
      </c>
      <c r="L66" s="135">
        <f>'63'!$H$24</f>
        <v>0.77</v>
      </c>
      <c r="M66" s="135">
        <f>'63'!$H$28</f>
        <v>0.71399999999999997</v>
      </c>
      <c r="N66" s="368">
        <v>2021</v>
      </c>
      <c r="O66" s="368" t="s">
        <v>245</v>
      </c>
    </row>
    <row r="67" spans="2:15" ht="20.25" customHeight="1" x14ac:dyDescent="0.25">
      <c r="B67" s="118">
        <v>64</v>
      </c>
      <c r="C67" s="369" t="s">
        <v>136</v>
      </c>
      <c r="D67" s="366" t="s">
        <v>189</v>
      </c>
      <c r="E67" s="367" t="s">
        <v>206</v>
      </c>
      <c r="F67" s="82" t="s">
        <v>96</v>
      </c>
      <c r="G67" s="134">
        <f>'64'!$H$29</f>
        <v>4.8587799999999994</v>
      </c>
      <c r="H67" s="135">
        <f>'64'!$H$5</f>
        <v>1.008</v>
      </c>
      <c r="I67" s="135">
        <f>'64'!$H$8</f>
        <v>0.98879000000000006</v>
      </c>
      <c r="J67" s="135">
        <f>'64'!$H$9</f>
        <v>1.04969</v>
      </c>
      <c r="K67" s="135">
        <f>'64'!$H$13</f>
        <v>0.78400000000000003</v>
      </c>
      <c r="L67" s="135">
        <f>'64'!$H$24</f>
        <v>0.59989999999999999</v>
      </c>
      <c r="M67" s="135">
        <f>'64'!$H$28</f>
        <v>0.42839999999999995</v>
      </c>
      <c r="N67" s="368">
        <v>2021</v>
      </c>
      <c r="O67" s="368" t="s">
        <v>245</v>
      </c>
    </row>
    <row r="68" spans="2:15" ht="20.25" customHeight="1" x14ac:dyDescent="0.25">
      <c r="B68" s="118">
        <v>65</v>
      </c>
      <c r="C68" s="369" t="s">
        <v>137</v>
      </c>
      <c r="D68" s="366" t="s">
        <v>191</v>
      </c>
      <c r="E68" s="367" t="s">
        <v>203</v>
      </c>
      <c r="F68" s="82" t="s">
        <v>76</v>
      </c>
      <c r="G68" s="134">
        <f>'65'!$H$29</f>
        <v>5.6260000000000003</v>
      </c>
      <c r="H68" s="135">
        <f>'65'!$H$5</f>
        <v>0.98080000000000001</v>
      </c>
      <c r="I68" s="135">
        <f>'65'!$H$8</f>
        <v>1.111</v>
      </c>
      <c r="J68" s="135">
        <f>'65'!$H$9</f>
        <v>1.2110000000000001</v>
      </c>
      <c r="K68" s="135">
        <f>'65'!$H$13</f>
        <v>1.0285</v>
      </c>
      <c r="L68" s="135">
        <f>'65'!$H$24</f>
        <v>0.86630000000000007</v>
      </c>
      <c r="M68" s="135">
        <f>'65'!$H$28</f>
        <v>0.42839999999999995</v>
      </c>
      <c r="N68" s="368">
        <v>2021</v>
      </c>
      <c r="O68" s="368">
        <v>2026</v>
      </c>
    </row>
    <row r="69" spans="2:15" ht="20.25" customHeight="1" x14ac:dyDescent="0.25">
      <c r="B69" s="118">
        <v>66</v>
      </c>
      <c r="C69" s="369" t="s">
        <v>137</v>
      </c>
      <c r="D69" s="366" t="s">
        <v>189</v>
      </c>
      <c r="E69" s="367" t="s">
        <v>196</v>
      </c>
      <c r="F69" s="82" t="s">
        <v>116</v>
      </c>
      <c r="G69" s="152">
        <f>'66'!$H$29</f>
        <v>4.3815400000000002</v>
      </c>
      <c r="H69" s="153">
        <f>'66'!$H$5</f>
        <v>1.048</v>
      </c>
      <c r="I69" s="153">
        <f>'66'!$H$8</f>
        <v>0.16664999999999999</v>
      </c>
      <c r="J69" s="153">
        <f>'66'!$H$9</f>
        <v>0.39429000000000003</v>
      </c>
      <c r="K69" s="153">
        <f>'66'!$H$13</f>
        <v>1.0780000000000001</v>
      </c>
      <c r="L69" s="153">
        <f>'66'!$H$24</f>
        <v>0.69500000000000006</v>
      </c>
      <c r="M69" s="153">
        <f>'66'!$H$28</f>
        <v>0.99959999999999993</v>
      </c>
      <c r="N69" s="368">
        <v>2021</v>
      </c>
      <c r="O69" s="368">
        <v>2026</v>
      </c>
    </row>
    <row r="70" spans="2:15" ht="20.25" customHeight="1" x14ac:dyDescent="0.25">
      <c r="B70" s="118">
        <v>67</v>
      </c>
      <c r="C70" s="369" t="s">
        <v>138</v>
      </c>
      <c r="D70" s="366" t="s">
        <v>190</v>
      </c>
      <c r="E70" s="367" t="s">
        <v>200</v>
      </c>
      <c r="F70" s="82" t="s">
        <v>117</v>
      </c>
      <c r="G70" s="152">
        <f>'67'!$H$29</f>
        <v>4.3823759999999998</v>
      </c>
      <c r="H70" s="153">
        <f>'67'!$H$5</f>
        <v>1.4640000000000002</v>
      </c>
      <c r="I70" s="153">
        <f>'67'!$H$8</f>
        <v>0.23997599999999999</v>
      </c>
      <c r="J70" s="153">
        <f>'67'!$H$9</f>
        <v>0.2596</v>
      </c>
      <c r="K70" s="153">
        <f>'67'!$H$13</f>
        <v>0.79420000000000002</v>
      </c>
      <c r="L70" s="153">
        <f>'67'!$H$24</f>
        <v>0.625</v>
      </c>
      <c r="M70" s="153">
        <f>'67'!$H$28</f>
        <v>0.99959999999999993</v>
      </c>
      <c r="N70" s="368">
        <v>2021</v>
      </c>
      <c r="O70" s="368">
        <v>2026</v>
      </c>
    </row>
    <row r="71" spans="2:15" ht="20.25" customHeight="1" x14ac:dyDescent="0.25">
      <c r="B71" s="118">
        <v>68</v>
      </c>
      <c r="C71" s="369" t="s">
        <v>209</v>
      </c>
      <c r="D71" s="366" t="s">
        <v>189</v>
      </c>
      <c r="E71" s="367" t="s">
        <v>193</v>
      </c>
      <c r="F71" s="82" t="s">
        <v>51</v>
      </c>
      <c r="G71" s="134">
        <f>'68'!$H$29</f>
        <v>6.1447399999999996</v>
      </c>
      <c r="H71" s="135">
        <f>'68'!$H$5</f>
        <v>1</v>
      </c>
      <c r="I71" s="135">
        <f>'68'!$H$8</f>
        <v>0.99990000000000001</v>
      </c>
      <c r="J71" s="135">
        <f>'68'!$H$9</f>
        <v>1.01014</v>
      </c>
      <c r="K71" s="135">
        <f>'68'!$H$13</f>
        <v>0.9880000000000001</v>
      </c>
      <c r="L71" s="135">
        <f>'68'!$H$24</f>
        <v>0.86150000000000004</v>
      </c>
      <c r="M71" s="135">
        <f>'68'!$H$28</f>
        <v>1.2851999999999999</v>
      </c>
      <c r="N71" s="368">
        <v>2021</v>
      </c>
      <c r="O71" s="368" t="s">
        <v>245</v>
      </c>
    </row>
    <row r="72" spans="2:15" ht="20.25" customHeight="1" x14ac:dyDescent="0.25">
      <c r="B72" s="118">
        <v>69</v>
      </c>
      <c r="C72" s="369" t="s">
        <v>139</v>
      </c>
      <c r="D72" s="366" t="s">
        <v>189</v>
      </c>
      <c r="E72" s="367" t="s">
        <v>204</v>
      </c>
      <c r="F72" s="82" t="s">
        <v>119</v>
      </c>
      <c r="G72" s="134">
        <f>'69'!$H$29</f>
        <v>4.9408300000000001</v>
      </c>
      <c r="H72" s="135">
        <f>'69'!$H$5</f>
        <v>1.36</v>
      </c>
      <c r="I72" s="135">
        <f>'69'!$H$8</f>
        <v>0.53327999999999998</v>
      </c>
      <c r="J72" s="135">
        <f>'69'!$H$9</f>
        <v>0.56550999999999996</v>
      </c>
      <c r="K72" s="135">
        <f>'69'!$H$13</f>
        <v>0.98050000000000015</v>
      </c>
      <c r="L72" s="135">
        <f>'69'!$H$24</f>
        <v>0.74470000000000003</v>
      </c>
      <c r="M72" s="135">
        <f>'69'!$H$28</f>
        <v>0.75683999999999996</v>
      </c>
      <c r="N72" s="368">
        <v>2021</v>
      </c>
      <c r="O72" s="368" t="s">
        <v>245</v>
      </c>
    </row>
    <row r="73" spans="2:15" ht="20.25" customHeight="1" x14ac:dyDescent="0.25">
      <c r="B73" s="118">
        <v>70</v>
      </c>
      <c r="C73" s="369" t="s">
        <v>139</v>
      </c>
      <c r="D73" s="366" t="s">
        <v>189</v>
      </c>
      <c r="E73" s="367" t="s">
        <v>206</v>
      </c>
      <c r="F73" s="82" t="s">
        <v>80</v>
      </c>
      <c r="G73" s="134">
        <f>'70'!$H$29</f>
        <v>4.1971699999999998</v>
      </c>
      <c r="H73" s="135">
        <f>'70'!$H$5</f>
        <v>1.286</v>
      </c>
      <c r="I73" s="135">
        <f>'70'!$H$8</f>
        <v>0.17776</v>
      </c>
      <c r="J73" s="135">
        <f>'70'!$H$9</f>
        <v>0.35675000000000001</v>
      </c>
      <c r="K73" s="135">
        <f>'70'!$H$13</f>
        <v>0.95600000000000018</v>
      </c>
      <c r="L73" s="135">
        <f>'70'!$H$24</f>
        <v>0.74950000000000006</v>
      </c>
      <c r="M73" s="135">
        <f>'70'!$H$28</f>
        <v>0.67115999999999998</v>
      </c>
      <c r="N73" s="368">
        <v>2021</v>
      </c>
      <c r="O73" s="368" t="s">
        <v>245</v>
      </c>
    </row>
    <row r="74" spans="2:15" ht="20.25" customHeight="1" x14ac:dyDescent="0.25">
      <c r="B74" s="118">
        <v>71</v>
      </c>
      <c r="C74" s="369" t="s">
        <v>139</v>
      </c>
      <c r="D74" s="366" t="s">
        <v>191</v>
      </c>
      <c r="E74" s="367" t="s">
        <v>203</v>
      </c>
      <c r="F74" s="82" t="s">
        <v>76</v>
      </c>
      <c r="G74" s="134">
        <f>'71'!$H$29</f>
        <v>6.2085600000000003</v>
      </c>
      <c r="H74" s="135">
        <f>'71'!$H$5</f>
        <v>1.2527999999999999</v>
      </c>
      <c r="I74" s="135">
        <f>'71'!$H$8</f>
        <v>0.92212999999999989</v>
      </c>
      <c r="J74" s="135">
        <f>'71'!$H$9</f>
        <v>0.98258999999999996</v>
      </c>
      <c r="K74" s="135">
        <f>'71'!$H$13</f>
        <v>1.0503000000000002</v>
      </c>
      <c r="L74" s="135">
        <f>'71'!$H$24</f>
        <v>0.8155</v>
      </c>
      <c r="M74" s="135">
        <f>'71'!$H$28</f>
        <v>1.1852399999999998</v>
      </c>
      <c r="N74" s="368">
        <v>2021</v>
      </c>
      <c r="O74" s="368" t="s">
        <v>245</v>
      </c>
    </row>
    <row r="75" spans="2:15" ht="20.25" customHeight="1" x14ac:dyDescent="0.25">
      <c r="B75" s="118">
        <v>72</v>
      </c>
      <c r="C75" s="369" t="s">
        <v>209</v>
      </c>
      <c r="D75" s="366" t="s">
        <v>189</v>
      </c>
      <c r="E75" s="367" t="s">
        <v>214</v>
      </c>
      <c r="F75" s="82" t="s">
        <v>120</v>
      </c>
      <c r="G75" s="134">
        <f>'72'!$H$29</f>
        <v>6.2348569999999999</v>
      </c>
      <c r="H75" s="135">
        <f>'72'!$H$5</f>
        <v>1.694</v>
      </c>
      <c r="I75" s="135">
        <f>'72'!$H$8</f>
        <v>0.37440700000000005</v>
      </c>
      <c r="J75" s="135">
        <f>'72'!$H$9</f>
        <v>0.38998999999999995</v>
      </c>
      <c r="K75" s="135">
        <f>'72'!$H$13</f>
        <v>0.96250000000000013</v>
      </c>
      <c r="L75" s="135">
        <f>'72'!$H$24</f>
        <v>2</v>
      </c>
      <c r="M75" s="135">
        <f>'72'!$H$28</f>
        <v>0.81395999999999991</v>
      </c>
      <c r="N75" s="368">
        <v>2021</v>
      </c>
      <c r="O75" s="368" t="s">
        <v>245</v>
      </c>
    </row>
    <row r="76" spans="2:15" ht="20.25" customHeight="1" x14ac:dyDescent="0.25">
      <c r="B76" s="118">
        <v>73</v>
      </c>
      <c r="C76" s="369" t="s">
        <v>209</v>
      </c>
      <c r="D76" s="366" t="s">
        <v>190</v>
      </c>
      <c r="E76" s="367" t="s">
        <v>215</v>
      </c>
      <c r="F76" s="82" t="s">
        <v>121</v>
      </c>
      <c r="G76" s="134">
        <f>'73'!$H$29</f>
        <v>5.3515199999999998</v>
      </c>
      <c r="H76" s="135">
        <f>'73'!$H$5</f>
        <v>1.732</v>
      </c>
      <c r="I76" s="135">
        <f>'73'!$H$8</f>
        <v>0.14443</v>
      </c>
      <c r="J76" s="135">
        <f>'73'!$H$9</f>
        <v>0.16215000000000002</v>
      </c>
      <c r="K76" s="135">
        <f>'73'!$H$13</f>
        <v>0.98450000000000015</v>
      </c>
      <c r="L76" s="135">
        <f>'73'!$H$24</f>
        <v>2</v>
      </c>
      <c r="M76" s="135">
        <f>'73'!$H$28</f>
        <v>0.32844000000000001</v>
      </c>
      <c r="N76" s="368">
        <v>2021</v>
      </c>
      <c r="O76" s="368" t="s">
        <v>245</v>
      </c>
    </row>
    <row r="77" spans="2:15" ht="20.25" customHeight="1" x14ac:dyDescent="0.25">
      <c r="B77" s="118">
        <v>74</v>
      </c>
      <c r="C77" s="82" t="s">
        <v>216</v>
      </c>
      <c r="D77" s="366" t="s">
        <v>189</v>
      </c>
      <c r="E77" s="367" t="s">
        <v>217</v>
      </c>
      <c r="F77" s="82" t="s">
        <v>123</v>
      </c>
      <c r="G77" s="134">
        <f>'74'!$H$29</f>
        <v>3.07403</v>
      </c>
      <c r="H77" s="135">
        <f>'74'!$H$5</f>
        <v>0</v>
      </c>
      <c r="I77" s="135">
        <f>'74'!$H$8</f>
        <v>0.44440000000000002</v>
      </c>
      <c r="J77" s="135">
        <f>'74'!$H$9</f>
        <v>0.47604999999999997</v>
      </c>
      <c r="K77" s="135">
        <f>'74'!$H$13</f>
        <v>0.9255000000000001</v>
      </c>
      <c r="L77" s="135">
        <f>'74'!$H$24</f>
        <v>0</v>
      </c>
      <c r="M77" s="135">
        <f>'74'!$H$28</f>
        <v>1.2280799999999998</v>
      </c>
      <c r="N77" s="368">
        <v>2021</v>
      </c>
      <c r="O77" s="368" t="s">
        <v>245</v>
      </c>
    </row>
    <row r="78" spans="2:15" ht="20.25" customHeight="1" x14ac:dyDescent="0.25">
      <c r="B78" s="118">
        <v>75</v>
      </c>
      <c r="C78" s="82" t="s">
        <v>216</v>
      </c>
      <c r="D78" s="366" t="s">
        <v>190</v>
      </c>
      <c r="E78" s="367" t="s">
        <v>218</v>
      </c>
      <c r="F78" s="82" t="s">
        <v>124</v>
      </c>
      <c r="G78" s="134">
        <f>'75'!$H$29</f>
        <v>4.5255299999999998</v>
      </c>
      <c r="H78" s="135">
        <f>'75'!$H$5</f>
        <v>0.99399999999999999</v>
      </c>
      <c r="I78" s="135">
        <f>'75'!$H$8</f>
        <v>0.66659999999999997</v>
      </c>
      <c r="J78" s="135">
        <f>'75'!$H$9</f>
        <v>0.70483000000000007</v>
      </c>
      <c r="K78" s="135">
        <f>'75'!$H$13</f>
        <v>1.0367</v>
      </c>
      <c r="L78" s="135">
        <f>'75'!$H$24</f>
        <v>0.69500000000000006</v>
      </c>
      <c r="M78" s="135">
        <f>'75'!$H$28</f>
        <v>0.42839999999999995</v>
      </c>
      <c r="N78" s="368">
        <v>2021</v>
      </c>
      <c r="O78" s="368" t="s">
        <v>245</v>
      </c>
    </row>
    <row r="79" spans="2:15" ht="20.25" customHeight="1" x14ac:dyDescent="0.25">
      <c r="B79" s="118">
        <v>76</v>
      </c>
      <c r="C79" s="82" t="s">
        <v>216</v>
      </c>
      <c r="D79" s="366" t="s">
        <v>189</v>
      </c>
      <c r="E79" s="367" t="s">
        <v>193</v>
      </c>
      <c r="F79" s="82" t="s">
        <v>125</v>
      </c>
      <c r="G79" s="134">
        <f>'76'!$H$29</f>
        <v>5.1857030000000002</v>
      </c>
      <c r="H79" s="135">
        <f>'76'!$H$5</f>
        <v>0.74039999999999995</v>
      </c>
      <c r="I79" s="135">
        <f>'76'!$H$8</f>
        <v>0.58105300000000004</v>
      </c>
      <c r="J79" s="135">
        <f>'76'!$H$9</f>
        <v>0.63965000000000005</v>
      </c>
      <c r="K79" s="135">
        <f>'76'!$H$13</f>
        <v>0.83940000000000015</v>
      </c>
      <c r="L79" s="135">
        <f>'76'!$H$24</f>
        <v>1.1000000000000001</v>
      </c>
      <c r="M79" s="135">
        <f>'76'!$H$28</f>
        <v>1.2851999999999999</v>
      </c>
      <c r="N79" s="368">
        <v>2021</v>
      </c>
      <c r="O79" s="368" t="s">
        <v>245</v>
      </c>
    </row>
    <row r="80" spans="2:15" ht="20.25" customHeight="1" x14ac:dyDescent="0.25">
      <c r="B80" s="118">
        <v>77</v>
      </c>
      <c r="C80" s="82" t="s">
        <v>216</v>
      </c>
      <c r="D80" s="366" t="s">
        <v>190</v>
      </c>
      <c r="E80" s="367" t="s">
        <v>194</v>
      </c>
      <c r="F80" s="82" t="s">
        <v>126</v>
      </c>
      <c r="G80" s="134">
        <f>'77'!$H$29</f>
        <v>3.4846979999999999</v>
      </c>
      <c r="H80" s="135">
        <f>'77'!$H$5</f>
        <v>0.76400000000000001</v>
      </c>
      <c r="I80" s="135">
        <f>'77'!$H$8</f>
        <v>0.17776</v>
      </c>
      <c r="J80" s="135">
        <f>'77'!$H$9</f>
        <v>0.193438</v>
      </c>
      <c r="K80" s="135">
        <f>'77'!$H$13</f>
        <v>0.9215000000000001</v>
      </c>
      <c r="L80" s="135">
        <f>'77'!$H$24</f>
        <v>0</v>
      </c>
      <c r="M80" s="135">
        <f>'77'!$H$28</f>
        <v>1.4279999999999999</v>
      </c>
      <c r="N80" s="368">
        <v>2021</v>
      </c>
      <c r="O80" s="368" t="s">
        <v>245</v>
      </c>
    </row>
    <row r="81" spans="2:15" ht="20.25" customHeight="1" x14ac:dyDescent="0.25">
      <c r="B81" s="118">
        <v>78</v>
      </c>
      <c r="C81" s="82" t="s">
        <v>216</v>
      </c>
      <c r="D81" s="366" t="s">
        <v>190</v>
      </c>
      <c r="E81" s="367" t="s">
        <v>219</v>
      </c>
      <c r="F81" s="82" t="s">
        <v>128</v>
      </c>
      <c r="G81" s="134">
        <f>'78'!$H$29</f>
        <v>4.8073399999999999</v>
      </c>
      <c r="H81" s="135">
        <f>'78'!$H$5</f>
        <v>1.1439999999999999</v>
      </c>
      <c r="I81" s="135">
        <f>'78'!$H$8</f>
        <v>0.57772000000000001</v>
      </c>
      <c r="J81" s="135">
        <f>'78'!$H$9</f>
        <v>0.61416999999999999</v>
      </c>
      <c r="K81" s="135">
        <f>'78'!$H$13</f>
        <v>0.8932500000000001</v>
      </c>
      <c r="L81" s="135">
        <f>'78'!$H$24</f>
        <v>0.65</v>
      </c>
      <c r="M81" s="135">
        <f>'78'!$H$28</f>
        <v>0.92820000000000003</v>
      </c>
      <c r="N81" s="368">
        <v>2021</v>
      </c>
      <c r="O81" s="368" t="s">
        <v>245</v>
      </c>
    </row>
    <row r="82" spans="2:15" ht="20.25" customHeight="1" x14ac:dyDescent="0.25">
      <c r="B82" s="118">
        <v>79</v>
      </c>
      <c r="C82" s="82" t="s">
        <v>216</v>
      </c>
      <c r="D82" s="366" t="s">
        <v>189</v>
      </c>
      <c r="E82" s="367" t="s">
        <v>214</v>
      </c>
      <c r="F82" s="82" t="s">
        <v>129</v>
      </c>
      <c r="G82" s="134">
        <f>'79'!$H$29</f>
        <v>4.65754</v>
      </c>
      <c r="H82" s="135">
        <f>'79'!$H$5</f>
        <v>0.97</v>
      </c>
      <c r="I82" s="135">
        <f>'79'!$H$8</f>
        <v>0.39995999999999998</v>
      </c>
      <c r="J82" s="135">
        <f>'79'!$H$9</f>
        <v>0.43618000000000001</v>
      </c>
      <c r="K82" s="135">
        <f>'79'!$H$13</f>
        <v>1.1040000000000001</v>
      </c>
      <c r="L82" s="135">
        <f>'79'!$H$24</f>
        <v>0.60499999999999998</v>
      </c>
      <c r="M82" s="135">
        <f>'79'!$H$28</f>
        <v>1.1424000000000001</v>
      </c>
      <c r="N82" s="368">
        <v>2021</v>
      </c>
      <c r="O82" s="368" t="s">
        <v>245</v>
      </c>
    </row>
    <row r="83" spans="2:15" ht="20.25" customHeight="1" x14ac:dyDescent="0.25">
      <c r="B83" s="118">
        <v>80</v>
      </c>
      <c r="C83" s="82" t="s">
        <v>216</v>
      </c>
      <c r="D83" s="366" t="s">
        <v>190</v>
      </c>
      <c r="E83" s="367" t="s">
        <v>215</v>
      </c>
      <c r="F83" s="82" t="s">
        <v>130</v>
      </c>
      <c r="G83" s="134">
        <f>'80'!$H$29</f>
        <v>4.458730000000001</v>
      </c>
      <c r="H83" s="135">
        <f>'80'!$H$5</f>
        <v>1</v>
      </c>
      <c r="I83" s="135">
        <f>'80'!$H$8</f>
        <v>0.31108000000000002</v>
      </c>
      <c r="J83" s="135">
        <f>'80'!$H$9</f>
        <v>0.33575000000000005</v>
      </c>
      <c r="K83" s="135">
        <f>'80'!$H$13</f>
        <v>1.0945000000000003</v>
      </c>
      <c r="L83" s="135">
        <f>'80'!$H$24</f>
        <v>0.57499999999999996</v>
      </c>
      <c r="M83" s="135">
        <f>'80'!$H$28</f>
        <v>1.1424000000000001</v>
      </c>
      <c r="N83" s="368">
        <v>2021</v>
      </c>
      <c r="O83" s="368" t="s">
        <v>245</v>
      </c>
    </row>
    <row r="84" spans="2:15" ht="20.25" customHeight="1" x14ac:dyDescent="0.25">
      <c r="B84" s="118">
        <v>81</v>
      </c>
      <c r="C84" s="82" t="s">
        <v>216</v>
      </c>
      <c r="D84" s="366" t="s">
        <v>189</v>
      </c>
      <c r="E84" s="367" t="s">
        <v>205</v>
      </c>
      <c r="F84" s="82" t="s">
        <v>131</v>
      </c>
      <c r="G84" s="134">
        <f>'81'!$H$29</f>
        <v>4.1474409999999997</v>
      </c>
      <c r="H84" s="135">
        <f>'81'!$H$5</f>
        <v>0.93199999999999994</v>
      </c>
      <c r="I84" s="135">
        <f>'81'!$H$8</f>
        <v>0.51550400000000007</v>
      </c>
      <c r="J84" s="135">
        <f>'81'!$H$9</f>
        <v>0.61273699999999998</v>
      </c>
      <c r="K84" s="135">
        <f>'81'!$H$13</f>
        <v>0.92600000000000016</v>
      </c>
      <c r="L84" s="135">
        <f>'81'!$H$24</f>
        <v>0.59</v>
      </c>
      <c r="M84" s="135">
        <f>'81'!$H$28</f>
        <v>0.57120000000000004</v>
      </c>
      <c r="N84" s="368">
        <v>2021</v>
      </c>
      <c r="O84" s="368" t="s">
        <v>245</v>
      </c>
    </row>
    <row r="85" spans="2:15" ht="20.25" customHeight="1" x14ac:dyDescent="0.25">
      <c r="B85" s="118">
        <v>82</v>
      </c>
      <c r="C85" s="82" t="s">
        <v>216</v>
      </c>
      <c r="D85" s="366" t="s">
        <v>190</v>
      </c>
      <c r="E85" s="367" t="s">
        <v>210</v>
      </c>
      <c r="F85" s="82" t="s">
        <v>132</v>
      </c>
      <c r="G85" s="134">
        <f>'82'!$H$29</f>
        <v>4.2957999999999998</v>
      </c>
      <c r="H85" s="135">
        <f>'82'!$H$5</f>
        <v>0.95</v>
      </c>
      <c r="I85" s="135">
        <f>'82'!$H$8</f>
        <v>0.99990000000000001</v>
      </c>
      <c r="J85" s="135">
        <f>'82'!$H$9</f>
        <v>0.99990000000000001</v>
      </c>
      <c r="K85" s="135">
        <f>'82'!$H$13</f>
        <v>0.83100000000000018</v>
      </c>
      <c r="L85" s="135">
        <f>'82'!$H$24</f>
        <v>0.51500000000000001</v>
      </c>
      <c r="M85" s="135">
        <f>'82'!$H$28</f>
        <v>0</v>
      </c>
      <c r="N85" s="368">
        <v>2021</v>
      </c>
      <c r="O85" s="368" t="s">
        <v>245</v>
      </c>
    </row>
    <row r="86" spans="2:15" ht="20.25" customHeight="1" x14ac:dyDescent="0.25">
      <c r="B86" s="118">
        <v>83</v>
      </c>
      <c r="C86" s="82" t="s">
        <v>216</v>
      </c>
      <c r="D86" s="366" t="s">
        <v>191</v>
      </c>
      <c r="E86" s="367" t="s">
        <v>203</v>
      </c>
      <c r="F86" s="82" t="s">
        <v>133</v>
      </c>
      <c r="G86" s="152">
        <f>'83'!$H$29</f>
        <v>4.9896000000000003</v>
      </c>
      <c r="H86" s="153">
        <f>'83'!$H$5</f>
        <v>0.78400000000000003</v>
      </c>
      <c r="I86" s="153">
        <f>'83'!$H$8</f>
        <v>0.22220000000000001</v>
      </c>
      <c r="J86" s="153">
        <f>'83'!$H$9</f>
        <v>0.2422</v>
      </c>
      <c r="K86" s="153">
        <f>'83'!$H$13</f>
        <v>1.1010000000000002</v>
      </c>
      <c r="L86" s="153">
        <f>'83'!$H$24</f>
        <v>1.355</v>
      </c>
      <c r="M86" s="153">
        <f>'83'!$H$28</f>
        <v>1.2851999999999999</v>
      </c>
      <c r="N86" s="368">
        <v>2021</v>
      </c>
      <c r="O86" s="368" t="s">
        <v>245</v>
      </c>
    </row>
    <row r="87" spans="2:15" ht="20.25" customHeight="1" x14ac:dyDescent="0.25">
      <c r="B87" s="118">
        <v>84</v>
      </c>
      <c r="C87" s="369" t="s">
        <v>138</v>
      </c>
      <c r="D87" s="366" t="s">
        <v>190</v>
      </c>
      <c r="E87" s="367" t="s">
        <v>218</v>
      </c>
      <c r="F87" s="82" t="s">
        <v>147</v>
      </c>
      <c r="G87" s="152">
        <f>'84'!$H$29</f>
        <v>4.2161370000000007</v>
      </c>
      <c r="H87" s="153">
        <f>'84'!$H$5</f>
        <v>0.82400000000000007</v>
      </c>
      <c r="I87" s="153">
        <f>'84'!$H$8</f>
        <v>0.29663700000000004</v>
      </c>
      <c r="J87" s="153">
        <f>'84'!$H$9</f>
        <v>0.31270000000000003</v>
      </c>
      <c r="K87" s="153">
        <f>'84'!$H$13</f>
        <v>0.64000000000000012</v>
      </c>
      <c r="L87" s="153">
        <f>'84'!$H$24</f>
        <v>2</v>
      </c>
      <c r="M87" s="153">
        <f>'84'!$H$28</f>
        <v>0.14280000000000001</v>
      </c>
      <c r="N87" s="368">
        <v>2021</v>
      </c>
      <c r="O87" s="368" t="s">
        <v>245</v>
      </c>
    </row>
    <row r="88" spans="2:15" ht="20.25" customHeight="1" x14ac:dyDescent="0.25">
      <c r="B88" s="118">
        <v>85</v>
      </c>
      <c r="C88" s="369" t="s">
        <v>138</v>
      </c>
      <c r="D88" s="366" t="s">
        <v>189</v>
      </c>
      <c r="E88" s="367" t="s">
        <v>220</v>
      </c>
      <c r="F88" s="82" t="s">
        <v>148</v>
      </c>
      <c r="G88" s="152">
        <f>'85'!$H$29</f>
        <v>4.3698009999999998</v>
      </c>
      <c r="H88" s="153">
        <f>'85'!$H$5</f>
        <v>0.82220000000000004</v>
      </c>
      <c r="I88" s="153">
        <f>'85'!$H$8</f>
        <v>0.96434799999999998</v>
      </c>
      <c r="J88" s="153">
        <f>'85'!$H$9</f>
        <v>1.071253</v>
      </c>
      <c r="K88" s="153">
        <f>'85'!$H$13</f>
        <v>0.72640000000000016</v>
      </c>
      <c r="L88" s="153">
        <f>'85'!$H$24</f>
        <v>0.5</v>
      </c>
      <c r="M88" s="153">
        <f>'85'!$H$28</f>
        <v>0.28560000000000002</v>
      </c>
      <c r="N88" s="368">
        <v>2021</v>
      </c>
      <c r="O88" s="368" t="s">
        <v>245</v>
      </c>
    </row>
    <row r="89" spans="2:15" ht="20.25" customHeight="1" x14ac:dyDescent="0.25">
      <c r="B89" s="118">
        <v>86</v>
      </c>
      <c r="C89" s="369" t="s">
        <v>138</v>
      </c>
      <c r="D89" s="366" t="s">
        <v>189</v>
      </c>
      <c r="E89" s="367" t="s">
        <v>206</v>
      </c>
      <c r="F89" s="82" t="s">
        <v>57</v>
      </c>
      <c r="G89" s="152">
        <f>'86'!$H$29</f>
        <v>4.5432070000000007</v>
      </c>
      <c r="H89" s="153">
        <f>'86'!$H$5</f>
        <v>0.91600000000000015</v>
      </c>
      <c r="I89" s="153">
        <f>'86'!$H$8</f>
        <v>0.68881999999999999</v>
      </c>
      <c r="J89" s="153">
        <f>'86'!$H$9</f>
        <v>0.83298700000000003</v>
      </c>
      <c r="K89" s="153">
        <f>'86'!$H$13</f>
        <v>1.1020000000000001</v>
      </c>
      <c r="L89" s="153">
        <f>'86'!$H$24</f>
        <v>0.57499999999999996</v>
      </c>
      <c r="M89" s="153">
        <f>'86'!$H$28</f>
        <v>0.42839999999999995</v>
      </c>
      <c r="N89" s="368">
        <v>2021</v>
      </c>
      <c r="O89" s="368" t="s">
        <v>245</v>
      </c>
    </row>
    <row r="90" spans="2:15" ht="20.25" customHeight="1" x14ac:dyDescent="0.25">
      <c r="B90" s="118">
        <v>87</v>
      </c>
      <c r="C90" s="369" t="s">
        <v>138</v>
      </c>
      <c r="D90" s="366" t="s">
        <v>189</v>
      </c>
      <c r="E90" s="367" t="s">
        <v>196</v>
      </c>
      <c r="F90" s="82" t="s">
        <v>55</v>
      </c>
      <c r="G90" s="152">
        <f>'87'!$H$29</f>
        <v>4.3644379999999998</v>
      </c>
      <c r="H90" s="153">
        <f>'87'!$H$5</f>
        <v>1.0780000000000001</v>
      </c>
      <c r="I90" s="153">
        <f>'87'!$H$8</f>
        <v>0.66882199999999992</v>
      </c>
      <c r="J90" s="153">
        <f>'87'!$H$9</f>
        <v>0.66123600000000005</v>
      </c>
      <c r="K90" s="153">
        <f>'87'!$H$13</f>
        <v>0.94650000000000023</v>
      </c>
      <c r="L90" s="153">
        <f>'87'!$H$24</f>
        <v>0.71</v>
      </c>
      <c r="M90" s="153">
        <f>'87'!$H$28</f>
        <v>0.29987999999999998</v>
      </c>
      <c r="N90" s="368">
        <v>2021</v>
      </c>
      <c r="O90" s="368" t="s">
        <v>245</v>
      </c>
    </row>
    <row r="91" spans="2:15" ht="20.25" customHeight="1" x14ac:dyDescent="0.25">
      <c r="B91" s="118">
        <v>88</v>
      </c>
      <c r="C91" s="369" t="s">
        <v>138</v>
      </c>
      <c r="D91" s="366" t="s">
        <v>190</v>
      </c>
      <c r="E91" s="367" t="s">
        <v>221</v>
      </c>
      <c r="F91" s="82" t="s">
        <v>149</v>
      </c>
      <c r="G91" s="152">
        <f>'88'!$H$29</f>
        <v>3.2240690000000005</v>
      </c>
      <c r="H91" s="153">
        <f>'88'!$H$5</f>
        <v>0.49000000000000005</v>
      </c>
      <c r="I91" s="153">
        <f>'88'!$H$8</f>
        <v>0.36551900000000004</v>
      </c>
      <c r="J91" s="153">
        <f>'88'!$H$9</f>
        <v>0.38195000000000001</v>
      </c>
      <c r="K91" s="153">
        <f>'88'!$H$13</f>
        <v>0.79600000000000015</v>
      </c>
      <c r="L91" s="153">
        <f>'88'!$H$24</f>
        <v>0.90500000000000003</v>
      </c>
      <c r="M91" s="153">
        <f>'88'!$H$28</f>
        <v>0.28560000000000002</v>
      </c>
      <c r="N91" s="368">
        <v>2021</v>
      </c>
      <c r="O91" s="368" t="s">
        <v>245</v>
      </c>
    </row>
    <row r="92" spans="2:15" ht="20.25" customHeight="1" x14ac:dyDescent="0.25">
      <c r="B92" s="118">
        <v>89</v>
      </c>
      <c r="C92" s="369" t="s">
        <v>138</v>
      </c>
      <c r="D92" s="366" t="s">
        <v>190</v>
      </c>
      <c r="E92" s="367" t="s">
        <v>197</v>
      </c>
      <c r="F92" s="82" t="s">
        <v>150</v>
      </c>
      <c r="G92" s="152">
        <f>'89'!$H$29</f>
        <v>3.8806320000000003</v>
      </c>
      <c r="H92" s="153">
        <f>'89'!$H$5</f>
        <v>1.0860000000000001</v>
      </c>
      <c r="I92" s="153">
        <f>'89'!$H$8</f>
        <v>0.30774700000000005</v>
      </c>
      <c r="J92" s="153">
        <f>'89'!$H$9</f>
        <v>0.32988499999999998</v>
      </c>
      <c r="K92" s="153">
        <f>'89'!$H$13</f>
        <v>1</v>
      </c>
      <c r="L92" s="153">
        <f>'89'!$H$24</f>
        <v>0.8</v>
      </c>
      <c r="M92" s="153">
        <f>'89'!$H$28</f>
        <v>0.35699999999999998</v>
      </c>
      <c r="N92" s="368">
        <v>2021</v>
      </c>
      <c r="O92" s="368" t="s">
        <v>245</v>
      </c>
    </row>
    <row r="93" spans="2:15" ht="20.25" customHeight="1" x14ac:dyDescent="0.25">
      <c r="B93" s="118">
        <v>90</v>
      </c>
      <c r="C93" s="369" t="s">
        <v>138</v>
      </c>
      <c r="D93" s="366" t="s">
        <v>190</v>
      </c>
      <c r="E93" s="367" t="s">
        <v>198</v>
      </c>
      <c r="F93" s="82" t="s">
        <v>151</v>
      </c>
      <c r="G93" s="152">
        <f>'90'!$H$29</f>
        <v>4.3896060000000006</v>
      </c>
      <c r="H93" s="153">
        <f>'90'!$H$5</f>
        <v>1.01</v>
      </c>
      <c r="I93" s="153">
        <f>'90'!$H$8</f>
        <v>0.75436900000000007</v>
      </c>
      <c r="J93" s="153">
        <f>'90'!$H$9</f>
        <v>0.82513700000000001</v>
      </c>
      <c r="K93" s="153">
        <f>'90'!$H$13</f>
        <v>0.86450000000000027</v>
      </c>
      <c r="L93" s="153">
        <f>'90'!$H$24</f>
        <v>0.65</v>
      </c>
      <c r="M93" s="153">
        <f>'90'!$H$28</f>
        <v>0.28560000000000002</v>
      </c>
      <c r="N93" s="368">
        <v>2021</v>
      </c>
      <c r="O93" s="368" t="s">
        <v>245</v>
      </c>
    </row>
    <row r="94" spans="2:15" ht="20.25" customHeight="1" x14ac:dyDescent="0.25">
      <c r="B94" s="118">
        <v>91</v>
      </c>
      <c r="C94" s="369" t="s">
        <v>138</v>
      </c>
      <c r="D94" s="366" t="s">
        <v>190</v>
      </c>
      <c r="E94" s="367" t="s">
        <v>222</v>
      </c>
      <c r="F94" s="82" t="s">
        <v>152</v>
      </c>
      <c r="G94" s="152">
        <f>'91'!$H$29</f>
        <v>5.891235</v>
      </c>
      <c r="H94" s="153">
        <f>'91'!$H$5</f>
        <v>1.6140000000000001</v>
      </c>
      <c r="I94" s="153">
        <f>'91'!$H$8</f>
        <v>0.40218199999999998</v>
      </c>
      <c r="J94" s="153">
        <f>'91'!$H$9</f>
        <v>0.486653</v>
      </c>
      <c r="K94" s="153">
        <f>'91'!$H$13</f>
        <v>1.0793999999999999</v>
      </c>
      <c r="L94" s="153">
        <f>'91'!$H$24</f>
        <v>1.595</v>
      </c>
      <c r="M94" s="153">
        <f>'91'!$H$28</f>
        <v>0.71399999999999997</v>
      </c>
      <c r="N94" s="368">
        <v>2021</v>
      </c>
      <c r="O94" s="368" t="s">
        <v>245</v>
      </c>
    </row>
    <row r="95" spans="2:15" ht="20.25" customHeight="1" x14ac:dyDescent="0.25">
      <c r="B95" s="118">
        <v>92</v>
      </c>
      <c r="C95" s="369" t="s">
        <v>138</v>
      </c>
      <c r="D95" s="366" t="s">
        <v>190</v>
      </c>
      <c r="E95" s="367" t="s">
        <v>210</v>
      </c>
      <c r="F95" s="82" t="s">
        <v>79</v>
      </c>
      <c r="G95" s="152">
        <f>'92'!$H$29</f>
        <v>4.7675999999999998</v>
      </c>
      <c r="H95" s="153">
        <f>'92'!$H$5</f>
        <v>0.42</v>
      </c>
      <c r="I95" s="153">
        <f>'92'!$H$8</f>
        <v>1.111</v>
      </c>
      <c r="J95" s="153">
        <f>'92'!$H$9</f>
        <v>1.2110000000000001</v>
      </c>
      <c r="K95" s="153">
        <f>'92'!$H$13</f>
        <v>0.94000000000000017</v>
      </c>
      <c r="L95" s="153">
        <f>'92'!$H$24</f>
        <v>0.8</v>
      </c>
      <c r="M95" s="153">
        <f>'92'!$H$28</f>
        <v>0.28560000000000002</v>
      </c>
      <c r="N95" s="368">
        <v>2021</v>
      </c>
      <c r="O95" s="368" t="s">
        <v>245</v>
      </c>
    </row>
    <row r="96" spans="2:15" ht="20.25" customHeight="1" x14ac:dyDescent="0.25">
      <c r="B96" s="118">
        <v>93</v>
      </c>
      <c r="C96" s="369" t="s">
        <v>153</v>
      </c>
      <c r="D96" s="366" t="s">
        <v>251</v>
      </c>
      <c r="E96" s="82" t="s">
        <v>223</v>
      </c>
      <c r="F96" s="82" t="s">
        <v>154</v>
      </c>
      <c r="G96" s="152">
        <f>'93'!$H$29</f>
        <v>5.07</v>
      </c>
      <c r="H96" s="153">
        <f>'93'!$H$5</f>
        <v>0.92600000000000005</v>
      </c>
      <c r="I96" s="153">
        <f>'93'!$H$8</f>
        <v>0.27775</v>
      </c>
      <c r="J96" s="153">
        <f>'93'!$H$9</f>
        <v>0.30275000000000002</v>
      </c>
      <c r="K96" s="153">
        <f>'93'!$H$13</f>
        <v>0.84950000000000014</v>
      </c>
      <c r="L96" s="153">
        <f>'93'!$H$24</f>
        <v>2</v>
      </c>
      <c r="M96" s="153">
        <f>'93'!$H$28</f>
        <v>0.71399999999999997</v>
      </c>
      <c r="N96" s="368">
        <v>2021</v>
      </c>
      <c r="O96" s="368" t="s">
        <v>245</v>
      </c>
    </row>
    <row r="97" spans="2:15" ht="20.25" customHeight="1" x14ac:dyDescent="0.25">
      <c r="B97" s="118">
        <v>94</v>
      </c>
      <c r="C97" s="369" t="s">
        <v>153</v>
      </c>
      <c r="D97" s="366" t="s">
        <v>251</v>
      </c>
      <c r="E97" s="82" t="s">
        <v>224</v>
      </c>
      <c r="F97" s="82" t="s">
        <v>155</v>
      </c>
      <c r="G97" s="152">
        <f>'94'!$H$29</f>
        <v>6.1461999999999994</v>
      </c>
      <c r="H97" s="153">
        <f>'94'!$H$5</f>
        <v>0.96</v>
      </c>
      <c r="I97" s="153">
        <f>'94'!$H$8</f>
        <v>0.53327999999999998</v>
      </c>
      <c r="J97" s="153">
        <f>'94'!$H$9</f>
        <v>0.57096000000000002</v>
      </c>
      <c r="K97" s="153">
        <f>'94'!$H$13</f>
        <v>0.91100000000000014</v>
      </c>
      <c r="L97" s="153">
        <f>'94'!$H$24</f>
        <v>2</v>
      </c>
      <c r="M97" s="153">
        <f>'94'!$H$28</f>
        <v>1.1709599999999998</v>
      </c>
      <c r="N97" s="368">
        <v>2021</v>
      </c>
      <c r="O97" s="368" t="s">
        <v>245</v>
      </c>
    </row>
    <row r="98" spans="2:15" ht="20.25" customHeight="1" x14ac:dyDescent="0.25">
      <c r="B98" s="118">
        <v>95</v>
      </c>
      <c r="C98" s="369" t="s">
        <v>153</v>
      </c>
      <c r="D98" s="366" t="s">
        <v>251</v>
      </c>
      <c r="E98" s="82" t="s">
        <v>225</v>
      </c>
      <c r="F98" s="82" t="s">
        <v>156</v>
      </c>
      <c r="G98" s="152">
        <f>'95'!$H$29</f>
        <v>5.7310600000000003</v>
      </c>
      <c r="H98" s="153">
        <f>'95'!$H$5</f>
        <v>0.8600000000000001</v>
      </c>
      <c r="I98" s="153">
        <f>'95'!$H$8</f>
        <v>0.47772999999999999</v>
      </c>
      <c r="J98" s="153">
        <f>'95'!$H$9</f>
        <v>0.52373000000000003</v>
      </c>
      <c r="K98" s="153">
        <f>'95'!$H$13</f>
        <v>0.87000000000000011</v>
      </c>
      <c r="L98" s="153">
        <f>'95'!$H$24</f>
        <v>2</v>
      </c>
      <c r="M98" s="153">
        <f>'95'!$H$28</f>
        <v>0.99959999999999993</v>
      </c>
      <c r="N98" s="368">
        <v>2021</v>
      </c>
      <c r="O98" s="368" t="s">
        <v>245</v>
      </c>
    </row>
    <row r="99" spans="2:15" ht="20.25" customHeight="1" x14ac:dyDescent="0.25">
      <c r="B99" s="118">
        <v>96</v>
      </c>
      <c r="C99" s="369" t="s">
        <v>153</v>
      </c>
      <c r="D99" s="366" t="s">
        <v>251</v>
      </c>
      <c r="E99" s="82" t="s">
        <v>226</v>
      </c>
      <c r="F99" s="82" t="s">
        <v>157</v>
      </c>
      <c r="G99" s="152">
        <f>'96'!$H$29</f>
        <v>5.8257999999999992</v>
      </c>
      <c r="H99" s="153">
        <f>'96'!$H$5</f>
        <v>0.89999999999999991</v>
      </c>
      <c r="I99" s="153">
        <f>'96'!$H$8</f>
        <v>0.33329999999999999</v>
      </c>
      <c r="J99" s="153">
        <f>'96'!$H$9</f>
        <v>0.36329999999999996</v>
      </c>
      <c r="K99" s="153">
        <f>'96'!$H$13</f>
        <v>0.94400000000000017</v>
      </c>
      <c r="L99" s="153">
        <f>'96'!$H$24</f>
        <v>2</v>
      </c>
      <c r="M99" s="153">
        <f>'96'!$H$28</f>
        <v>1.2851999999999999</v>
      </c>
      <c r="N99" s="368">
        <v>2021</v>
      </c>
      <c r="O99" s="368" t="s">
        <v>245</v>
      </c>
    </row>
    <row r="100" spans="2:15" ht="20.25" customHeight="1" x14ac:dyDescent="0.25">
      <c r="B100" s="118">
        <v>97</v>
      </c>
      <c r="C100" s="369" t="s">
        <v>153</v>
      </c>
      <c r="D100" s="366" t="s">
        <v>251</v>
      </c>
      <c r="E100" s="82" t="s">
        <v>227</v>
      </c>
      <c r="F100" s="82" t="s">
        <v>76</v>
      </c>
      <c r="G100" s="152">
        <f>'97'!$H$29</f>
        <v>4.8593600000000006</v>
      </c>
      <c r="H100" s="153">
        <f>'97'!$H$5</f>
        <v>0.83199999999999996</v>
      </c>
      <c r="I100" s="153">
        <f>'97'!$H$8</f>
        <v>0.41106999999999999</v>
      </c>
      <c r="J100" s="153">
        <f>'97'!$H$9</f>
        <v>0.43628999999999996</v>
      </c>
      <c r="K100" s="153">
        <f>'97'!$H$13</f>
        <v>1.1800000000000002</v>
      </c>
      <c r="L100" s="153">
        <f>'97'!$H$24</f>
        <v>2</v>
      </c>
      <c r="M100" s="153">
        <f>'97'!$H$28</f>
        <v>0</v>
      </c>
      <c r="N100" s="368">
        <v>2021</v>
      </c>
      <c r="O100" s="368" t="s">
        <v>245</v>
      </c>
    </row>
    <row r="101" spans="2:15" ht="20.25" customHeight="1" x14ac:dyDescent="0.25">
      <c r="B101" s="118">
        <v>98</v>
      </c>
      <c r="C101" s="369" t="s">
        <v>153</v>
      </c>
      <c r="D101" s="366" t="s">
        <v>251</v>
      </c>
      <c r="E101" s="82" t="s">
        <v>228</v>
      </c>
      <c r="F101" s="82" t="s">
        <v>158</v>
      </c>
      <c r="G101" s="152">
        <f>'98'!$H$29</f>
        <v>6.5944000000000003</v>
      </c>
      <c r="H101" s="153">
        <f>'98'!$H$5</f>
        <v>0.89800000000000002</v>
      </c>
      <c r="I101" s="153">
        <f>'98'!$H$8</f>
        <v>1.111</v>
      </c>
      <c r="J101" s="153">
        <f>'98'!$H$9</f>
        <v>1.2110000000000001</v>
      </c>
      <c r="K101" s="153">
        <f>'98'!$H$13</f>
        <v>0.94600000000000017</v>
      </c>
      <c r="L101" s="153">
        <f>'98'!$H$24</f>
        <v>2</v>
      </c>
      <c r="M101" s="153">
        <f>'98'!$H$28</f>
        <v>0.42839999999999995</v>
      </c>
      <c r="N101" s="368">
        <v>2021</v>
      </c>
      <c r="O101" s="368" t="s">
        <v>245</v>
      </c>
    </row>
    <row r="102" spans="2:15" ht="20.25" customHeight="1" x14ac:dyDescent="0.25">
      <c r="B102" s="118">
        <v>99</v>
      </c>
      <c r="C102" s="369" t="s">
        <v>153</v>
      </c>
      <c r="D102" s="366" t="s">
        <v>189</v>
      </c>
      <c r="E102" s="367" t="s">
        <v>206</v>
      </c>
      <c r="F102" s="82" t="s">
        <v>154</v>
      </c>
      <c r="G102" s="152">
        <f>'99'!$H$29</f>
        <v>5.8033700000000001</v>
      </c>
      <c r="H102" s="153">
        <f>'99'!$H$5</f>
        <v>1.1060000000000001</v>
      </c>
      <c r="I102" s="153">
        <f>'99'!$H$8</f>
        <v>0.75548000000000004</v>
      </c>
      <c r="J102" s="153">
        <f>'99'!$H$9</f>
        <v>0.88278999999999996</v>
      </c>
      <c r="K102" s="153">
        <f>'99'!$H$13</f>
        <v>0.96850000000000014</v>
      </c>
      <c r="L102" s="153">
        <f>'99'!$H$24</f>
        <v>1.8049999999999999</v>
      </c>
      <c r="M102" s="153">
        <f>'99'!$H$28</f>
        <v>0.28560000000000002</v>
      </c>
      <c r="N102" s="368">
        <v>2021</v>
      </c>
      <c r="O102" s="368" t="s">
        <v>245</v>
      </c>
    </row>
    <row r="103" spans="2:15" ht="20.25" customHeight="1" x14ac:dyDescent="0.25">
      <c r="B103" s="118">
        <v>100</v>
      </c>
      <c r="C103" s="369" t="s">
        <v>153</v>
      </c>
      <c r="D103" s="366" t="s">
        <v>189</v>
      </c>
      <c r="E103" s="367" t="s">
        <v>204</v>
      </c>
      <c r="F103" s="82" t="s">
        <v>159</v>
      </c>
      <c r="G103" s="152">
        <f>'100'!$H$29</f>
        <v>5.9975000000000005</v>
      </c>
      <c r="H103" s="153">
        <f>'100'!$H$5</f>
        <v>1.304</v>
      </c>
      <c r="I103" s="153">
        <f>'100'!$H$8</f>
        <v>0.33329999999999999</v>
      </c>
      <c r="J103" s="153">
        <f>'100'!$H$9</f>
        <v>0.36329999999999996</v>
      </c>
      <c r="K103" s="153">
        <f>'100'!$H$13</f>
        <v>0.95950000000000002</v>
      </c>
      <c r="L103" s="153">
        <f>'100'!$H$24</f>
        <v>1.895</v>
      </c>
      <c r="M103" s="153">
        <f>'100'!$H$28</f>
        <v>1.1424000000000001</v>
      </c>
      <c r="N103" s="368">
        <v>2021</v>
      </c>
      <c r="O103" s="368" t="s">
        <v>245</v>
      </c>
    </row>
    <row r="104" spans="2:15" ht="20.25" customHeight="1" x14ac:dyDescent="0.25">
      <c r="B104" s="118">
        <v>101</v>
      </c>
      <c r="C104" s="369" t="s">
        <v>153</v>
      </c>
      <c r="D104" s="366" t="s">
        <v>189</v>
      </c>
      <c r="E104" s="367" t="s">
        <v>196</v>
      </c>
      <c r="F104" s="82" t="s">
        <v>157</v>
      </c>
      <c r="G104" s="152">
        <f>'101'!$H$29</f>
        <v>5.7975000000000003</v>
      </c>
      <c r="H104" s="153">
        <f>'101'!$H$5</f>
        <v>0.98399999999999999</v>
      </c>
      <c r="I104" s="153">
        <f>'101'!$H$8</f>
        <v>0.33329999999999999</v>
      </c>
      <c r="J104" s="153">
        <f>'101'!$H$9</f>
        <v>0.36329999999999996</v>
      </c>
      <c r="K104" s="153">
        <f>'101'!$H$13</f>
        <v>1.0495000000000001</v>
      </c>
      <c r="L104" s="153">
        <f>'101'!$H$24</f>
        <v>1.9249999999999998</v>
      </c>
      <c r="M104" s="153">
        <f>'101'!$H$28</f>
        <v>1.1424000000000001</v>
      </c>
      <c r="N104" s="368">
        <v>2021</v>
      </c>
      <c r="O104" s="368" t="s">
        <v>245</v>
      </c>
    </row>
    <row r="105" spans="2:15" ht="20.25" customHeight="1" x14ac:dyDescent="0.25">
      <c r="B105" s="118">
        <v>102</v>
      </c>
      <c r="C105" s="369" t="s">
        <v>153</v>
      </c>
      <c r="D105" s="366" t="s">
        <v>189</v>
      </c>
      <c r="E105" s="367" t="s">
        <v>193</v>
      </c>
      <c r="F105" s="82" t="s">
        <v>160</v>
      </c>
      <c r="G105" s="152">
        <f>'102'!$H$29</f>
        <v>5.2379100000000003</v>
      </c>
      <c r="H105" s="153">
        <f>'102'!$H$5</f>
        <v>1.0900000000000001</v>
      </c>
      <c r="I105" s="153">
        <f>'102'!$H$8</f>
        <v>0.28886000000000001</v>
      </c>
      <c r="J105" s="153">
        <f>'102'!$H$9</f>
        <v>0.32784999999999997</v>
      </c>
      <c r="K105" s="153">
        <f>'102'!$H$13</f>
        <v>0.96000000000000008</v>
      </c>
      <c r="L105" s="153">
        <f>'102'!$H$24</f>
        <v>2</v>
      </c>
      <c r="M105" s="153">
        <f>'102'!$H$28</f>
        <v>0.57120000000000004</v>
      </c>
      <c r="N105" s="368">
        <v>2021</v>
      </c>
      <c r="O105" s="368" t="s">
        <v>245</v>
      </c>
    </row>
    <row r="106" spans="2:15" ht="20.25" customHeight="1" x14ac:dyDescent="0.25">
      <c r="B106" s="118">
        <v>103</v>
      </c>
      <c r="C106" s="369" t="s">
        <v>153</v>
      </c>
      <c r="D106" s="366" t="s">
        <v>189</v>
      </c>
      <c r="E106" s="367" t="s">
        <v>202</v>
      </c>
      <c r="F106" s="82" t="s">
        <v>161</v>
      </c>
      <c r="G106" s="152">
        <f>'103'!$H$29</f>
        <v>5.9452170000000004</v>
      </c>
      <c r="H106" s="153">
        <f>'103'!$H$5</f>
        <v>0.79400000000000004</v>
      </c>
      <c r="I106" s="153">
        <f>'103'!$H$8</f>
        <v>0.39329399999999998</v>
      </c>
      <c r="J106" s="153">
        <f>'103'!$H$9</f>
        <v>0.51992300000000002</v>
      </c>
      <c r="K106" s="153">
        <f>'103'!$H$13</f>
        <v>0.87000000000000022</v>
      </c>
      <c r="L106" s="153">
        <f>'103'!$H$24</f>
        <v>1.94</v>
      </c>
      <c r="M106" s="153">
        <f>'103'!$H$28</f>
        <v>1.4279999999999999</v>
      </c>
      <c r="N106" s="368">
        <v>2021</v>
      </c>
      <c r="O106" s="368" t="s">
        <v>245</v>
      </c>
    </row>
    <row r="107" spans="2:15" ht="20.25" customHeight="1" x14ac:dyDescent="0.25">
      <c r="B107" s="118">
        <v>104</v>
      </c>
      <c r="C107" s="369" t="s">
        <v>153</v>
      </c>
      <c r="D107" s="366" t="s">
        <v>190</v>
      </c>
      <c r="E107" s="367" t="s">
        <v>197</v>
      </c>
      <c r="F107" s="82" t="s">
        <v>57</v>
      </c>
      <c r="G107" s="152">
        <f>'104'!$H$29</f>
        <v>5.0220000000000002</v>
      </c>
      <c r="H107" s="153">
        <f>'104'!$H$5</f>
        <v>1.1120000000000001</v>
      </c>
      <c r="I107" s="153">
        <f>'104'!$H$8</f>
        <v>0.33329999999999999</v>
      </c>
      <c r="J107" s="153">
        <f>'104'!$H$9</f>
        <v>0.36329999999999996</v>
      </c>
      <c r="K107" s="153">
        <f>'104'!$H$13</f>
        <v>0.93500000000000028</v>
      </c>
      <c r="L107" s="153">
        <f>'104'!$H$24</f>
        <v>1.85</v>
      </c>
      <c r="M107" s="153">
        <f>'104'!$H$28</f>
        <v>0.42839999999999995</v>
      </c>
      <c r="N107" s="368">
        <v>2021</v>
      </c>
      <c r="O107" s="368" t="s">
        <v>245</v>
      </c>
    </row>
    <row r="108" spans="2:15" ht="20.25" customHeight="1" x14ac:dyDescent="0.25">
      <c r="B108" s="118">
        <v>105</v>
      </c>
      <c r="C108" s="369" t="s">
        <v>153</v>
      </c>
      <c r="D108" s="366" t="s">
        <v>190</v>
      </c>
      <c r="E108" s="367" t="s">
        <v>221</v>
      </c>
      <c r="F108" s="82" t="s">
        <v>78</v>
      </c>
      <c r="G108" s="152">
        <f>'105'!$H$29</f>
        <v>5.6832000000000003</v>
      </c>
      <c r="H108" s="153">
        <f>'105'!$H$5</f>
        <v>1.1140000000000001</v>
      </c>
      <c r="I108" s="153">
        <f>'105'!$H$8</f>
        <v>0.33329999999999999</v>
      </c>
      <c r="J108" s="153">
        <f>'105'!$H$9</f>
        <v>0.36329999999999996</v>
      </c>
      <c r="K108" s="153">
        <f>'105'!$H$13</f>
        <v>0.93300000000000016</v>
      </c>
      <c r="L108" s="153">
        <f>'105'!$H$24</f>
        <v>1.94</v>
      </c>
      <c r="M108" s="153">
        <f>'105'!$H$28</f>
        <v>0.99959999999999993</v>
      </c>
      <c r="N108" s="368">
        <v>2021</v>
      </c>
      <c r="O108" s="368" t="s">
        <v>245</v>
      </c>
    </row>
    <row r="109" spans="2:15" ht="20.25" customHeight="1" x14ac:dyDescent="0.25">
      <c r="B109" s="118">
        <v>106</v>
      </c>
      <c r="C109" s="369" t="s">
        <v>153</v>
      </c>
      <c r="D109" s="366" t="s">
        <v>190</v>
      </c>
      <c r="E109" s="367" t="s">
        <v>200</v>
      </c>
      <c r="F109" s="82" t="s">
        <v>155</v>
      </c>
      <c r="G109" s="152">
        <f>'106'!$H$29</f>
        <v>5.9552000000000005</v>
      </c>
      <c r="H109" s="153">
        <f>'106'!$H$5</f>
        <v>1.1840000000000002</v>
      </c>
      <c r="I109" s="153">
        <f>'106'!$H$8</f>
        <v>0.33329999999999999</v>
      </c>
      <c r="J109" s="153">
        <f>'106'!$H$9</f>
        <v>0.36329999999999996</v>
      </c>
      <c r="K109" s="153">
        <f>'106'!$H$13</f>
        <v>1.0750000000000002</v>
      </c>
      <c r="L109" s="153">
        <f>'106'!$H$24</f>
        <v>2</v>
      </c>
      <c r="M109" s="153">
        <f>'106'!$H$28</f>
        <v>0.99959999999999993</v>
      </c>
      <c r="N109" s="368">
        <v>2021</v>
      </c>
      <c r="O109" s="368" t="s">
        <v>245</v>
      </c>
    </row>
    <row r="110" spans="2:15" ht="20.25" customHeight="1" x14ac:dyDescent="0.25">
      <c r="B110" s="118">
        <v>107</v>
      </c>
      <c r="C110" s="369" t="s">
        <v>153</v>
      </c>
      <c r="D110" s="366" t="s">
        <v>190</v>
      </c>
      <c r="E110" s="367" t="s">
        <v>194</v>
      </c>
      <c r="F110" s="82" t="s">
        <v>160</v>
      </c>
      <c r="G110" s="152">
        <f>'107'!$H$29</f>
        <v>5.7403599999999999</v>
      </c>
      <c r="H110" s="153">
        <f>'107'!$H$5</f>
        <v>1.306</v>
      </c>
      <c r="I110" s="153">
        <f>'107'!$H$8</f>
        <v>0.22220000000000001</v>
      </c>
      <c r="J110" s="153">
        <f>'107'!$H$9</f>
        <v>0.25185999999999997</v>
      </c>
      <c r="K110" s="153">
        <f>'107'!$H$13</f>
        <v>1.1035000000000001</v>
      </c>
      <c r="L110" s="153">
        <f>'107'!$H$24</f>
        <v>2</v>
      </c>
      <c r="M110" s="153">
        <f>'107'!$H$28</f>
        <v>0.8567999999999999</v>
      </c>
      <c r="N110" s="368">
        <v>2021</v>
      </c>
      <c r="O110" s="368" t="s">
        <v>245</v>
      </c>
    </row>
    <row r="111" spans="2:15" ht="20.25" customHeight="1" x14ac:dyDescent="0.25">
      <c r="B111" s="118">
        <v>108</v>
      </c>
      <c r="C111" s="369" t="s">
        <v>153</v>
      </c>
      <c r="D111" s="366" t="s">
        <v>190</v>
      </c>
      <c r="E111" s="367" t="s">
        <v>198</v>
      </c>
      <c r="F111" s="82" t="s">
        <v>162</v>
      </c>
      <c r="G111" s="152">
        <f>'108'!$H$29</f>
        <v>6.0286</v>
      </c>
      <c r="H111" s="153">
        <f>'108'!$H$5</f>
        <v>1.0920000000000001</v>
      </c>
      <c r="I111" s="153">
        <f>'108'!$H$8</f>
        <v>0.33329999999999999</v>
      </c>
      <c r="J111" s="153">
        <f>'108'!$H$9</f>
        <v>0.36329999999999996</v>
      </c>
      <c r="K111" s="153">
        <f>'108'!$H$13</f>
        <v>0.88700000000000012</v>
      </c>
      <c r="L111" s="153">
        <f>'108'!$H$24</f>
        <v>1.9249999999999998</v>
      </c>
      <c r="M111" s="153">
        <f>'108'!$H$28</f>
        <v>1.4279999999999999</v>
      </c>
      <c r="N111" s="368">
        <v>2021</v>
      </c>
      <c r="O111" s="368" t="s">
        <v>245</v>
      </c>
    </row>
    <row r="112" spans="2:15" ht="20.25" customHeight="1" x14ac:dyDescent="0.25">
      <c r="B112" s="118">
        <v>109</v>
      </c>
      <c r="C112" s="369" t="s">
        <v>153</v>
      </c>
      <c r="D112" s="366" t="s">
        <v>191</v>
      </c>
      <c r="E112" s="367" t="s">
        <v>203</v>
      </c>
      <c r="F112" s="82" t="s">
        <v>163</v>
      </c>
      <c r="G112" s="152">
        <f>'109'!$H$29</f>
        <v>7.7136499999999995</v>
      </c>
      <c r="H112" s="153">
        <f>'109'!$H$5</f>
        <v>1.048</v>
      </c>
      <c r="I112" s="153">
        <f>'109'!$H$8</f>
        <v>1.05545</v>
      </c>
      <c r="J112" s="153">
        <f>'109'!$H$9</f>
        <v>1.1599999999999999</v>
      </c>
      <c r="K112" s="153">
        <f>'109'!$H$13</f>
        <v>1.1650000000000003</v>
      </c>
      <c r="L112" s="153">
        <f>'109'!$H$24</f>
        <v>2</v>
      </c>
      <c r="M112" s="153">
        <f>'109'!$H$28</f>
        <v>1.2851999999999999</v>
      </c>
      <c r="N112" s="368">
        <v>2021</v>
      </c>
      <c r="O112" s="368" t="s">
        <v>245</v>
      </c>
    </row>
    <row r="113" spans="2:15" ht="20.25" customHeight="1" x14ac:dyDescent="0.25">
      <c r="B113" s="118">
        <v>110</v>
      </c>
      <c r="C113" s="369" t="s">
        <v>84</v>
      </c>
      <c r="D113" s="366" t="s">
        <v>190</v>
      </c>
      <c r="E113" s="367" t="s">
        <v>207</v>
      </c>
      <c r="F113" s="82" t="s">
        <v>164</v>
      </c>
      <c r="G113" s="152">
        <f>'110'!$H$29</f>
        <v>5.1194899999999999</v>
      </c>
      <c r="H113" s="153">
        <f>'110'!$H$5</f>
        <v>1.1099999999999999</v>
      </c>
      <c r="I113" s="153">
        <f>'110'!$H$8</f>
        <v>0.85435899999999998</v>
      </c>
      <c r="J113" s="153">
        <f>'110'!$H$9</f>
        <v>0.94533100000000003</v>
      </c>
      <c r="K113" s="153">
        <f>'110'!$H$13</f>
        <v>0.8620000000000001</v>
      </c>
      <c r="L113" s="153">
        <f>'110'!$H$24</f>
        <v>0.77659999999999996</v>
      </c>
      <c r="M113" s="153">
        <f>'110'!$H$28</f>
        <v>0.57120000000000004</v>
      </c>
      <c r="N113" s="368">
        <v>2021</v>
      </c>
      <c r="O113" s="368" t="s">
        <v>245</v>
      </c>
    </row>
    <row r="114" spans="2:15" ht="20.25" customHeight="1" x14ac:dyDescent="0.25">
      <c r="B114" s="118">
        <v>111</v>
      </c>
      <c r="C114" s="369" t="s">
        <v>84</v>
      </c>
      <c r="D114" s="366" t="s">
        <v>190</v>
      </c>
      <c r="E114" s="367" t="s">
        <v>197</v>
      </c>
      <c r="F114" s="82" t="s">
        <v>57</v>
      </c>
      <c r="G114" s="152">
        <f>'111'!$H$29</f>
        <v>6.3443149999999999</v>
      </c>
      <c r="H114" s="153">
        <f>'111'!$H$5</f>
        <v>1.3460000000000001</v>
      </c>
      <c r="I114" s="153">
        <f>'111'!$H$8</f>
        <v>0.88880000000000003</v>
      </c>
      <c r="J114" s="153">
        <f>'111'!$H$9</f>
        <v>0.96451500000000001</v>
      </c>
      <c r="K114" s="153">
        <f>'111'!$H$13</f>
        <v>0.94400000000000017</v>
      </c>
      <c r="L114" s="153">
        <f>'111'!$H$24</f>
        <v>1.1299999999999999</v>
      </c>
      <c r="M114" s="153">
        <f>'111'!$H$28</f>
        <v>1.071</v>
      </c>
      <c r="N114" s="368">
        <v>2021</v>
      </c>
      <c r="O114" s="368" t="s">
        <v>245</v>
      </c>
    </row>
    <row r="115" spans="2:15" ht="20.25" customHeight="1" x14ac:dyDescent="0.25">
      <c r="B115" s="118">
        <v>112</v>
      </c>
      <c r="C115" s="369" t="s">
        <v>209</v>
      </c>
      <c r="D115" s="366" t="s">
        <v>190</v>
      </c>
      <c r="E115" s="367" t="s">
        <v>194</v>
      </c>
      <c r="F115" s="141" t="s">
        <v>166</v>
      </c>
      <c r="G115" s="152">
        <f>'112'!$H$29</f>
        <v>4.1186399999999992</v>
      </c>
      <c r="H115" s="153">
        <f>'112'!$H$5</f>
        <v>1</v>
      </c>
      <c r="I115" s="153">
        <f>'112'!$H$8</f>
        <v>0.54438999999999993</v>
      </c>
      <c r="J115" s="153">
        <f>'112'!$H$9</f>
        <v>0.59316999999999998</v>
      </c>
      <c r="K115" s="153">
        <f>'112'!$H$13</f>
        <v>0.90400000000000014</v>
      </c>
      <c r="L115" s="153">
        <f>'112'!$H$24</f>
        <v>0.92</v>
      </c>
      <c r="M115" s="153">
        <f>'112'!$H$28</f>
        <v>0.15708</v>
      </c>
      <c r="N115" s="368">
        <v>2021</v>
      </c>
      <c r="O115" s="368" t="s">
        <v>245</v>
      </c>
    </row>
    <row r="116" spans="2:15" ht="20.25" customHeight="1" x14ac:dyDescent="0.25">
      <c r="B116" s="118">
        <v>113</v>
      </c>
      <c r="C116" s="369" t="s">
        <v>170</v>
      </c>
      <c r="D116" s="366" t="s">
        <v>189</v>
      </c>
      <c r="E116" s="367" t="s">
        <v>195</v>
      </c>
      <c r="F116" s="82" t="s">
        <v>171</v>
      </c>
      <c r="G116" s="152">
        <f>'113'!$H$29</f>
        <v>5.4142100000000006</v>
      </c>
      <c r="H116" s="153">
        <f>'113'!$H$5</f>
        <v>1.232</v>
      </c>
      <c r="I116" s="153">
        <f>'113'!$H$8</f>
        <v>0.56661000000000006</v>
      </c>
      <c r="J116" s="153">
        <f>'113'!$H$9</f>
        <v>0.60139999999999993</v>
      </c>
      <c r="K116" s="153">
        <f>'113'!$H$13</f>
        <v>1.1240000000000003</v>
      </c>
      <c r="L116" s="153">
        <f>'113'!$H$24</f>
        <v>0.60499999999999998</v>
      </c>
      <c r="M116" s="153">
        <f>'113'!$H$28</f>
        <v>1.2851999999999999</v>
      </c>
      <c r="N116" s="368">
        <v>2022</v>
      </c>
      <c r="O116" s="368" t="s">
        <v>246</v>
      </c>
    </row>
    <row r="117" spans="2:15" ht="20.25" customHeight="1" x14ac:dyDescent="0.25">
      <c r="B117" s="118">
        <v>114</v>
      </c>
      <c r="C117" s="369" t="s">
        <v>170</v>
      </c>
      <c r="D117" s="366" t="s">
        <v>189</v>
      </c>
      <c r="E117" s="367" t="s">
        <v>205</v>
      </c>
      <c r="F117" s="82" t="s">
        <v>172</v>
      </c>
      <c r="G117" s="152">
        <f>'114'!$H$29</f>
        <v>6.6767719999999997</v>
      </c>
      <c r="H117" s="153">
        <f>'114'!$H$5</f>
        <v>1.3360000000000001</v>
      </c>
      <c r="I117" s="153">
        <f>'114'!$H$8</f>
        <v>0.52883599999999997</v>
      </c>
      <c r="J117" s="153">
        <f>'114'!$H$9</f>
        <v>1.030036</v>
      </c>
      <c r="K117" s="153">
        <f>'114'!$H$13</f>
        <v>0.93350000000000022</v>
      </c>
      <c r="L117" s="153">
        <f>'114'!$H$24</f>
        <v>1.4203999999999999</v>
      </c>
      <c r="M117" s="153">
        <f>'114'!$H$28</f>
        <v>1.4279999999999999</v>
      </c>
      <c r="N117" s="368">
        <v>2022</v>
      </c>
      <c r="O117" s="368" t="s">
        <v>246</v>
      </c>
    </row>
    <row r="118" spans="2:15" ht="20.25" customHeight="1" x14ac:dyDescent="0.25">
      <c r="B118" s="118">
        <v>115</v>
      </c>
      <c r="C118" s="369" t="s">
        <v>84</v>
      </c>
      <c r="D118" s="366" t="s">
        <v>189</v>
      </c>
      <c r="E118" s="367" t="s">
        <v>217</v>
      </c>
      <c r="F118" s="82" t="s">
        <v>122</v>
      </c>
      <c r="G118" s="152">
        <f>'115'!$H$29</f>
        <v>6.9848470000000002</v>
      </c>
      <c r="H118" s="153">
        <f>'115'!$H$5</f>
        <v>1.0780000000000001</v>
      </c>
      <c r="I118" s="153">
        <f>'115'!$H$8</f>
        <v>1.0854470000000001</v>
      </c>
      <c r="J118" s="153">
        <f>'115'!$H$9</f>
        <v>1.1866999999999999</v>
      </c>
      <c r="K118" s="153">
        <f>'115'!$H$13</f>
        <v>1.0467000000000002</v>
      </c>
      <c r="L118" s="153">
        <f>'115'!$H$24</f>
        <v>1.1600000000000001</v>
      </c>
      <c r="M118" s="153">
        <f>'115'!$H$28</f>
        <v>1.4279999999999999</v>
      </c>
      <c r="N118" s="368">
        <v>2022</v>
      </c>
      <c r="O118" s="368" t="s">
        <v>246</v>
      </c>
    </row>
    <row r="119" spans="2:15" ht="20.25" customHeight="1" x14ac:dyDescent="0.25">
      <c r="B119" s="118">
        <v>116</v>
      </c>
      <c r="C119" s="369" t="s">
        <v>84</v>
      </c>
      <c r="D119" s="366" t="s">
        <v>190</v>
      </c>
      <c r="E119" s="367" t="s">
        <v>221</v>
      </c>
      <c r="F119" s="82" t="s">
        <v>78</v>
      </c>
      <c r="G119" s="152">
        <f>'116'!$H$29</f>
        <v>6.2047239999999997</v>
      </c>
      <c r="H119" s="153">
        <f>'116'!$H$5</f>
        <v>1.3388000000000002</v>
      </c>
      <c r="I119" s="153">
        <f>'116'!$H$8</f>
        <v>0.59327400000000008</v>
      </c>
      <c r="J119" s="153">
        <f>'116'!$H$9</f>
        <v>0.64569999999999994</v>
      </c>
      <c r="K119" s="153">
        <f>'116'!$H$13</f>
        <v>1.0059500000000001</v>
      </c>
      <c r="L119" s="153">
        <f>'116'!$H$24</f>
        <v>1.1930000000000001</v>
      </c>
      <c r="M119" s="153">
        <f>'116'!$H$28</f>
        <v>1.4279999999999999</v>
      </c>
      <c r="N119" s="368">
        <v>2022</v>
      </c>
      <c r="O119" s="368" t="s">
        <v>246</v>
      </c>
    </row>
    <row r="120" spans="2:15" ht="20.25" customHeight="1" x14ac:dyDescent="0.25">
      <c r="B120" s="118">
        <v>117</v>
      </c>
      <c r="C120" s="369" t="s">
        <v>84</v>
      </c>
      <c r="D120" s="366" t="s">
        <v>191</v>
      </c>
      <c r="E120" s="367" t="s">
        <v>203</v>
      </c>
      <c r="F120" s="82" t="s">
        <v>76</v>
      </c>
      <c r="G120" s="152">
        <f>'117'!$H$29</f>
        <v>7.2818620000000003</v>
      </c>
      <c r="H120" s="153">
        <f>'117'!$H$5</f>
        <v>1.3240000000000001</v>
      </c>
      <c r="I120" s="153">
        <f>'117'!$H$8</f>
        <v>1.049895</v>
      </c>
      <c r="J120" s="153">
        <f>'117'!$H$9</f>
        <v>1.030467</v>
      </c>
      <c r="K120" s="153">
        <f>'117'!$H$13</f>
        <v>0.99250000000000016</v>
      </c>
      <c r="L120" s="153">
        <f>'117'!$H$24</f>
        <v>1.4570000000000001</v>
      </c>
      <c r="M120" s="153">
        <f>'117'!$H$28</f>
        <v>1.4279999999999999</v>
      </c>
      <c r="N120" s="368">
        <v>2022</v>
      </c>
      <c r="O120" s="368" t="s">
        <v>246</v>
      </c>
    </row>
    <row r="121" spans="2:15" ht="20.25" customHeight="1" x14ac:dyDescent="0.25">
      <c r="B121" s="118">
        <v>118</v>
      </c>
      <c r="C121" s="369" t="s">
        <v>84</v>
      </c>
      <c r="D121" s="366" t="s">
        <v>189</v>
      </c>
      <c r="E121" s="367" t="s">
        <v>206</v>
      </c>
      <c r="F121" s="82" t="s">
        <v>57</v>
      </c>
      <c r="G121" s="152">
        <f>'118'!$H$29</f>
        <v>6.3346400000000003</v>
      </c>
      <c r="H121" s="153">
        <f>'118'!$H$5</f>
        <v>1.008</v>
      </c>
      <c r="I121" s="153">
        <f>'118'!$H$8</f>
        <v>0.66104499999999999</v>
      </c>
      <c r="J121" s="153">
        <f>'118'!$H$9</f>
        <v>0.696295</v>
      </c>
      <c r="K121" s="153">
        <f>'118'!$H$13</f>
        <v>1.0285000000000002</v>
      </c>
      <c r="L121" s="153">
        <f>'118'!$H$24</f>
        <v>1.5127999999999999</v>
      </c>
      <c r="M121" s="153">
        <f>'118'!$H$28</f>
        <v>1.4279999999999999</v>
      </c>
      <c r="N121" s="368">
        <v>2022</v>
      </c>
      <c r="O121" s="368" t="s">
        <v>246</v>
      </c>
    </row>
    <row r="122" spans="2:15" ht="20.25" customHeight="1" x14ac:dyDescent="0.25">
      <c r="B122" s="118">
        <v>119</v>
      </c>
      <c r="C122" s="369" t="s">
        <v>84</v>
      </c>
      <c r="D122" s="366" t="s">
        <v>190</v>
      </c>
      <c r="E122" s="367" t="s">
        <v>219</v>
      </c>
      <c r="F122" s="82" t="s">
        <v>127</v>
      </c>
      <c r="G122" s="152">
        <f>'119'!$H$29</f>
        <v>5.3182999999999998</v>
      </c>
      <c r="H122" s="153">
        <f>'119'!$H$5</f>
        <v>1.4320000000000002</v>
      </c>
      <c r="I122" s="153">
        <f>'119'!$H$8</f>
        <v>0.33329999999999999</v>
      </c>
      <c r="J122" s="153">
        <f>'119'!$H$9</f>
        <v>0.36329999999999996</v>
      </c>
      <c r="K122" s="153">
        <f>'119'!$H$13</f>
        <v>1.0295000000000001</v>
      </c>
      <c r="L122" s="153">
        <f>'119'!$H$24</f>
        <v>0.875</v>
      </c>
      <c r="M122" s="153">
        <f>'119'!$H$28</f>
        <v>1.2851999999999999</v>
      </c>
      <c r="N122" s="368">
        <v>2022</v>
      </c>
      <c r="O122" s="368" t="s">
        <v>246</v>
      </c>
    </row>
    <row r="123" spans="2:15" ht="20.25" customHeight="1" x14ac:dyDescent="0.25">
      <c r="B123" s="118">
        <v>120</v>
      </c>
      <c r="C123" s="369" t="s">
        <v>84</v>
      </c>
      <c r="D123" s="366" t="s">
        <v>189</v>
      </c>
      <c r="E123" s="367" t="s">
        <v>202</v>
      </c>
      <c r="F123" s="82" t="s">
        <v>59</v>
      </c>
      <c r="G123" s="152">
        <f>'120'!$H$29</f>
        <v>5.1383000000000001</v>
      </c>
      <c r="H123" s="153">
        <f>'120'!$H$5</f>
        <v>1.1359999999999999</v>
      </c>
      <c r="I123" s="153">
        <f>'120'!$H$8</f>
        <v>0.44440000000000002</v>
      </c>
      <c r="J123" s="153">
        <f>'120'!$H$9</f>
        <v>0.4844</v>
      </c>
      <c r="K123" s="153">
        <f>'120'!$H$13</f>
        <v>0.81550000000000011</v>
      </c>
      <c r="L123" s="153">
        <f>'120'!$H$24</f>
        <v>0.83000000000000007</v>
      </c>
      <c r="M123" s="153">
        <f>'120'!$H$28</f>
        <v>1.4279999999999999</v>
      </c>
      <c r="N123" s="368">
        <v>2022</v>
      </c>
      <c r="O123" s="368" t="s">
        <v>246</v>
      </c>
    </row>
    <row r="124" spans="2:15" ht="20.25" customHeight="1" x14ac:dyDescent="0.25">
      <c r="B124" s="118">
        <v>121</v>
      </c>
      <c r="C124" s="369" t="s">
        <v>84</v>
      </c>
      <c r="D124" s="366" t="s">
        <v>190</v>
      </c>
      <c r="E124" s="367" t="s">
        <v>229</v>
      </c>
      <c r="F124" s="82" t="s">
        <v>53</v>
      </c>
      <c r="G124" s="152">
        <f>'121'!$H$29</f>
        <v>5.6689380000000007</v>
      </c>
      <c r="H124" s="84">
        <f>'121'!$H$5</f>
        <v>1.3580000000000001</v>
      </c>
      <c r="I124" s="84">
        <f>'121'!$H$8</f>
        <v>0.52105899999999994</v>
      </c>
      <c r="J124" s="84">
        <f>'121'!$H$9</f>
        <v>0.63987899999999998</v>
      </c>
      <c r="K124" s="84">
        <f>'121'!$H$13</f>
        <v>0.75760000000000005</v>
      </c>
      <c r="L124" s="84">
        <f>'121'!$H$24</f>
        <v>1.25</v>
      </c>
      <c r="M124" s="84">
        <f>'121'!$H$28</f>
        <v>1.1424000000000001</v>
      </c>
      <c r="N124" s="368">
        <v>2022</v>
      </c>
      <c r="O124" s="368" t="s">
        <v>246</v>
      </c>
    </row>
    <row r="125" spans="2:15" ht="20.25" customHeight="1" x14ac:dyDescent="0.25">
      <c r="B125" s="118">
        <v>122</v>
      </c>
      <c r="C125" s="369" t="s">
        <v>139</v>
      </c>
      <c r="D125" s="366" t="s">
        <v>251</v>
      </c>
      <c r="E125" s="82" t="s">
        <v>230</v>
      </c>
      <c r="F125" s="82" t="s">
        <v>48</v>
      </c>
      <c r="G125" s="152">
        <f>'122'!$H$29</f>
        <v>5.7196039999999995</v>
      </c>
      <c r="H125" s="153">
        <f>'122'!$H$5</f>
        <v>1.3639999999999999</v>
      </c>
      <c r="I125" s="153">
        <f>'122'!$H$8</f>
        <v>0.66326699999999994</v>
      </c>
      <c r="J125" s="153">
        <f>'122'!$H$9</f>
        <v>0.668937</v>
      </c>
      <c r="K125" s="153">
        <f>'122'!$H$13</f>
        <v>0.84850000000000014</v>
      </c>
      <c r="L125" s="153">
        <f>'122'!$H$24</f>
        <v>0.88969999999999994</v>
      </c>
      <c r="M125" s="153">
        <f>'122'!$H$28</f>
        <v>1.2851999999999999</v>
      </c>
      <c r="N125" s="368">
        <v>2022</v>
      </c>
      <c r="O125" s="368" t="s">
        <v>246</v>
      </c>
    </row>
    <row r="126" spans="2:15" ht="20.25" customHeight="1" x14ac:dyDescent="0.25">
      <c r="B126" s="118">
        <v>123</v>
      </c>
      <c r="C126" s="369" t="s">
        <v>139</v>
      </c>
      <c r="D126" s="366" t="s">
        <v>251</v>
      </c>
      <c r="E126" s="82" t="s">
        <v>223</v>
      </c>
      <c r="F126" s="82" t="s">
        <v>57</v>
      </c>
      <c r="G126" s="152">
        <f>'123'!$H$29</f>
        <v>4.0153109999999996</v>
      </c>
      <c r="H126" s="153">
        <f>'123'!$H$5</f>
        <v>1.3540000000000001</v>
      </c>
      <c r="I126" s="153">
        <f>'123'!$H$8</f>
        <v>0.37996200000000002</v>
      </c>
      <c r="J126" s="153">
        <f>'123'!$H$9</f>
        <v>0.35554899999999995</v>
      </c>
      <c r="K126" s="153">
        <f>'123'!$H$13</f>
        <v>1.028</v>
      </c>
      <c r="L126" s="153">
        <f>'123'!$H$24</f>
        <v>0.755</v>
      </c>
      <c r="M126" s="153">
        <f>'123'!$H$28</f>
        <v>0.14280000000000001</v>
      </c>
      <c r="N126" s="368">
        <v>2022</v>
      </c>
      <c r="O126" s="368" t="s">
        <v>246</v>
      </c>
    </row>
    <row r="127" spans="2:15" ht="20.25" customHeight="1" x14ac:dyDescent="0.25">
      <c r="B127" s="118">
        <v>124</v>
      </c>
      <c r="C127" s="369" t="s">
        <v>139</v>
      </c>
      <c r="D127" s="366" t="s">
        <v>251</v>
      </c>
      <c r="E127" s="82" t="s">
        <v>228</v>
      </c>
      <c r="F127" s="82" t="s">
        <v>173</v>
      </c>
      <c r="G127" s="152">
        <f>'124'!$H$29</f>
        <v>3.8274999999999997</v>
      </c>
      <c r="H127" s="153">
        <f>'124'!$H$5</f>
        <v>0.47199999999999998</v>
      </c>
      <c r="I127" s="153">
        <f>'124'!$H$8</f>
        <v>0.33329999999999999</v>
      </c>
      <c r="J127" s="153">
        <f>'124'!$H$9</f>
        <v>0.36329999999999996</v>
      </c>
      <c r="K127" s="153">
        <f>'124'!$H$13</f>
        <v>0.76150000000000007</v>
      </c>
      <c r="L127" s="153">
        <f>'124'!$H$24</f>
        <v>0.755</v>
      </c>
      <c r="M127" s="153">
        <f>'124'!$H$28</f>
        <v>1.1424000000000001</v>
      </c>
      <c r="N127" s="368">
        <v>2022</v>
      </c>
      <c r="O127" s="368" t="s">
        <v>246</v>
      </c>
    </row>
    <row r="128" spans="2:15" ht="20.25" customHeight="1" x14ac:dyDescent="0.25">
      <c r="B128" s="118">
        <v>125</v>
      </c>
      <c r="C128" s="369" t="s">
        <v>139</v>
      </c>
      <c r="D128" s="366" t="s">
        <v>251</v>
      </c>
      <c r="E128" s="82" t="s">
        <v>231</v>
      </c>
      <c r="F128" s="82" t="s">
        <v>174</v>
      </c>
      <c r="G128" s="152">
        <f>'125'!$H$29</f>
        <v>4.5338000000000003</v>
      </c>
      <c r="H128" s="153">
        <f>'125'!$H$5</f>
        <v>0.93800000000000006</v>
      </c>
      <c r="I128" s="153">
        <f>'125'!$H$8</f>
        <v>0.33329999999999999</v>
      </c>
      <c r="J128" s="153">
        <f>'125'!$H$9</f>
        <v>0.36329999999999996</v>
      </c>
      <c r="K128" s="153">
        <f>'125'!$H$13</f>
        <v>0.85900000000000021</v>
      </c>
      <c r="L128" s="153">
        <f>'125'!$H$24</f>
        <v>0.755</v>
      </c>
      <c r="M128" s="153">
        <f>'125'!$H$28</f>
        <v>1.2851999999999999</v>
      </c>
      <c r="N128" s="368">
        <v>2022</v>
      </c>
      <c r="O128" s="368" t="s">
        <v>246</v>
      </c>
    </row>
    <row r="129" spans="2:15" ht="20.25" customHeight="1" x14ac:dyDescent="0.25">
      <c r="B129" s="118">
        <v>126</v>
      </c>
      <c r="C129" s="369" t="s">
        <v>139</v>
      </c>
      <c r="D129" s="366" t="s">
        <v>251</v>
      </c>
      <c r="E129" s="82" t="s">
        <v>211</v>
      </c>
      <c r="F129" s="82" t="s">
        <v>99</v>
      </c>
      <c r="G129" s="152">
        <f>'126'!$H$29</f>
        <v>6.7116999999999987</v>
      </c>
      <c r="H129" s="153">
        <f>'126'!$H$5</f>
        <v>1.4059999999999999</v>
      </c>
      <c r="I129" s="153">
        <f>'126'!$H$8</f>
        <v>1.111</v>
      </c>
      <c r="J129" s="153">
        <f>'126'!$H$9</f>
        <v>1.2110000000000001</v>
      </c>
      <c r="K129" s="153">
        <f>'126'!$H$13</f>
        <v>0.9285000000000001</v>
      </c>
      <c r="L129" s="153">
        <f>'126'!$H$24</f>
        <v>0.77</v>
      </c>
      <c r="M129" s="153">
        <f>'126'!$H$28</f>
        <v>1.2851999999999999</v>
      </c>
      <c r="N129" s="368">
        <v>2022</v>
      </c>
      <c r="O129" s="368" t="s">
        <v>246</v>
      </c>
    </row>
    <row r="130" spans="2:15" ht="20.25" customHeight="1" x14ac:dyDescent="0.25">
      <c r="B130" s="118">
        <v>127</v>
      </c>
      <c r="C130" s="369" t="s">
        <v>106</v>
      </c>
      <c r="D130" s="366" t="s">
        <v>190</v>
      </c>
      <c r="E130" s="367" t="s">
        <v>221</v>
      </c>
      <c r="F130" s="82" t="s">
        <v>175</v>
      </c>
      <c r="G130" s="152">
        <f>'127'!$H$29</f>
        <v>5.2306689999999998</v>
      </c>
      <c r="H130" s="153">
        <f>'127'!$H$5</f>
        <v>1.514</v>
      </c>
      <c r="I130" s="153">
        <f>'127'!$H$8</f>
        <v>0.36551900000000004</v>
      </c>
      <c r="J130" s="153">
        <f>'127'!$H$9</f>
        <v>0.38195000000000001</v>
      </c>
      <c r="K130" s="153">
        <f>'127'!$H$13</f>
        <v>0.94400000000000017</v>
      </c>
      <c r="L130" s="153">
        <f>'127'!$H$24</f>
        <v>0.74</v>
      </c>
      <c r="M130" s="153">
        <f>'127'!$H$28</f>
        <v>1.2851999999999999</v>
      </c>
      <c r="N130" s="368">
        <v>2022</v>
      </c>
      <c r="O130" s="368" t="s">
        <v>246</v>
      </c>
    </row>
    <row r="131" spans="2:15" ht="20.25" customHeight="1" x14ac:dyDescent="0.25">
      <c r="B131" s="118">
        <v>128</v>
      </c>
      <c r="C131" s="369" t="s">
        <v>106</v>
      </c>
      <c r="D131" s="366" t="s">
        <v>189</v>
      </c>
      <c r="E131" s="367" t="s">
        <v>206</v>
      </c>
      <c r="F131" s="82" t="s">
        <v>57</v>
      </c>
      <c r="G131" s="152">
        <f>'128'!$H$29</f>
        <v>5.4581400000000002</v>
      </c>
      <c r="H131" s="153">
        <f>'128'!$H$5</f>
        <v>1.238</v>
      </c>
      <c r="I131" s="153">
        <f>'128'!$H$8</f>
        <v>0.66104499999999999</v>
      </c>
      <c r="J131" s="153">
        <f>'128'!$H$9</f>
        <v>0.696295</v>
      </c>
      <c r="K131" s="153">
        <f>'128'!$H$13</f>
        <v>0.93600000000000017</v>
      </c>
      <c r="L131" s="153">
        <f>'128'!$H$24</f>
        <v>0.64159999999999995</v>
      </c>
      <c r="M131" s="153">
        <f>'128'!$H$28</f>
        <v>1.2851999999999999</v>
      </c>
      <c r="N131" s="368">
        <v>2022</v>
      </c>
      <c r="O131" s="368" t="s">
        <v>246</v>
      </c>
    </row>
    <row r="132" spans="2:15" ht="20.25" customHeight="1" x14ac:dyDescent="0.25">
      <c r="B132" s="118">
        <v>129</v>
      </c>
      <c r="C132" s="369" t="s">
        <v>106</v>
      </c>
      <c r="D132" s="366" t="s">
        <v>190</v>
      </c>
      <c r="E132" s="367" t="s">
        <v>197</v>
      </c>
      <c r="F132" s="82" t="s">
        <v>176</v>
      </c>
      <c r="G132" s="152">
        <f>'129'!$H$29</f>
        <v>5.8871380000000002</v>
      </c>
      <c r="H132" s="153">
        <f>'129'!$H$5</f>
        <v>1.778</v>
      </c>
      <c r="I132" s="153">
        <f>'129'!$H$8</f>
        <v>0.52105899999999994</v>
      </c>
      <c r="J132" s="153">
        <f>'129'!$H$9</f>
        <v>0.63987899999999998</v>
      </c>
      <c r="K132" s="153">
        <f>'129'!$H$13</f>
        <v>0.96800000000000019</v>
      </c>
      <c r="L132" s="153">
        <f>'129'!$H$24</f>
        <v>0.69500000000000006</v>
      </c>
      <c r="M132" s="153">
        <f>'129'!$H$28</f>
        <v>1.2851999999999999</v>
      </c>
      <c r="N132" s="368">
        <v>2022</v>
      </c>
      <c r="O132" s="368" t="s">
        <v>246</v>
      </c>
    </row>
    <row r="133" spans="2:15" ht="20.25" customHeight="1" x14ac:dyDescent="0.25">
      <c r="B133" s="118">
        <v>130</v>
      </c>
      <c r="C133" s="369" t="s">
        <v>106</v>
      </c>
      <c r="D133" s="366" t="s">
        <v>189</v>
      </c>
      <c r="E133" s="367" t="s">
        <v>202</v>
      </c>
      <c r="F133" s="82" t="s">
        <v>65</v>
      </c>
      <c r="G133" s="152">
        <f>'130'!$H$29</f>
        <v>4.7965</v>
      </c>
      <c r="H133" s="153">
        <f>'130'!$H$5</f>
        <v>0.89800000000000002</v>
      </c>
      <c r="I133" s="153">
        <f>'130'!$H$8</f>
        <v>0.44440000000000002</v>
      </c>
      <c r="J133" s="153">
        <f>'130'!$H$9</f>
        <v>0.4844</v>
      </c>
      <c r="K133" s="153">
        <f>'130'!$H$13</f>
        <v>0.97450000000000014</v>
      </c>
      <c r="L133" s="153">
        <f>'130'!$H$24</f>
        <v>0.71</v>
      </c>
      <c r="M133" s="153">
        <f>'130'!$H$28</f>
        <v>1.2851999999999999</v>
      </c>
      <c r="N133" s="368">
        <v>2022</v>
      </c>
      <c r="O133" s="368" t="s">
        <v>246</v>
      </c>
    </row>
    <row r="134" spans="2:15" ht="21" customHeight="1" x14ac:dyDescent="0.25">
      <c r="B134" s="118">
        <v>131</v>
      </c>
      <c r="C134" s="369" t="s">
        <v>86</v>
      </c>
      <c r="D134" s="366" t="s">
        <v>189</v>
      </c>
      <c r="E134" s="367" t="s">
        <v>206</v>
      </c>
      <c r="F134" s="82" t="s">
        <v>165</v>
      </c>
      <c r="G134" s="152">
        <f>'131'!$H$29</f>
        <v>5.8228490000000006</v>
      </c>
      <c r="H134" s="153">
        <f>'131'!$H$5</f>
        <v>1.1099999999999999</v>
      </c>
      <c r="I134" s="153">
        <f>'131'!$H$8</f>
        <v>0.559944</v>
      </c>
      <c r="J134" s="153">
        <f>'131'!$H$9</f>
        <v>0.60320499999999999</v>
      </c>
      <c r="K134" s="153">
        <f>'131'!$H$13</f>
        <v>1.0415000000000001</v>
      </c>
      <c r="L134" s="153">
        <f>'131'!$H$24</f>
        <v>1.3658000000000001</v>
      </c>
      <c r="M134" s="153">
        <f>'131'!$H$28</f>
        <v>1.1424000000000001</v>
      </c>
      <c r="N134" s="368">
        <v>2022</v>
      </c>
      <c r="O134" s="368" t="s">
        <v>246</v>
      </c>
    </row>
    <row r="135" spans="2:15" ht="21" customHeight="1" x14ac:dyDescent="0.25">
      <c r="B135" s="118">
        <v>132</v>
      </c>
      <c r="C135" s="369" t="s">
        <v>86</v>
      </c>
      <c r="D135" s="366" t="s">
        <v>189</v>
      </c>
      <c r="E135" s="367" t="s">
        <v>202</v>
      </c>
      <c r="F135" s="82" t="s">
        <v>60</v>
      </c>
      <c r="G135" s="152">
        <f>'132'!$H$29</f>
        <v>5.8236930000000005</v>
      </c>
      <c r="H135" s="153">
        <f>'132'!$H$5</f>
        <v>1.1000000000000001</v>
      </c>
      <c r="I135" s="153">
        <f>'132'!$H$8</f>
        <v>0.56105499999999997</v>
      </c>
      <c r="J135" s="153">
        <f>'132'!$H$9</f>
        <v>0.610738</v>
      </c>
      <c r="K135" s="153">
        <f>'132'!$H$13</f>
        <v>1.0770000000000002</v>
      </c>
      <c r="L135" s="153">
        <f>'132'!$H$24</f>
        <v>1.3325</v>
      </c>
      <c r="M135" s="153">
        <f>'132'!$H$28</f>
        <v>1.1424000000000001</v>
      </c>
      <c r="N135" s="368">
        <v>2022</v>
      </c>
      <c r="O135" s="368" t="s">
        <v>246</v>
      </c>
    </row>
    <row r="136" spans="2:15" ht="21" customHeight="1" x14ac:dyDescent="0.25">
      <c r="B136" s="118">
        <v>133</v>
      </c>
      <c r="C136" s="369" t="s">
        <v>86</v>
      </c>
      <c r="D136" s="366" t="s">
        <v>191</v>
      </c>
      <c r="E136" s="367" t="s">
        <v>203</v>
      </c>
      <c r="F136" s="82" t="s">
        <v>76</v>
      </c>
      <c r="G136" s="152">
        <f>'133'!$H$29</f>
        <v>6.4427380000000012</v>
      </c>
      <c r="H136" s="153">
        <f>'133'!$H$5</f>
        <v>0.76</v>
      </c>
      <c r="I136" s="153">
        <f>'133'!$H$8</f>
        <v>0.97879099999999997</v>
      </c>
      <c r="J136" s="153">
        <f>'133'!$H$9</f>
        <v>1.0646370000000001</v>
      </c>
      <c r="K136" s="153">
        <f>'133'!$H$13</f>
        <v>1.0745000000000002</v>
      </c>
      <c r="L136" s="153">
        <f>'133'!$H$24</f>
        <v>1.4224100000000002</v>
      </c>
      <c r="M136" s="153">
        <f>'133'!$H$28</f>
        <v>1.1424000000000001</v>
      </c>
      <c r="N136" s="368">
        <v>2022</v>
      </c>
      <c r="O136" s="368" t="s">
        <v>246</v>
      </c>
    </row>
    <row r="137" spans="2:15" ht="21" customHeight="1" x14ac:dyDescent="0.25">
      <c r="B137" s="118">
        <v>134</v>
      </c>
      <c r="C137" s="369" t="s">
        <v>138</v>
      </c>
      <c r="D137" s="366" t="s">
        <v>190</v>
      </c>
      <c r="E137" s="367" t="s">
        <v>232</v>
      </c>
      <c r="F137" s="82" t="s">
        <v>177</v>
      </c>
      <c r="G137" s="152">
        <f>'134'!$H$29</f>
        <v>4.8256260000000006</v>
      </c>
      <c r="H137" s="153">
        <f>'134'!$H$5</f>
        <v>0.74400000000000011</v>
      </c>
      <c r="I137" s="153">
        <f>'134'!$H$8</f>
        <v>0.68437599999999998</v>
      </c>
      <c r="J137" s="153">
        <f>'134'!$H$9</f>
        <v>0.73805000000000009</v>
      </c>
      <c r="K137" s="153">
        <f>'134'!$H$13</f>
        <v>0.82000000000000017</v>
      </c>
      <c r="L137" s="153">
        <f>'134'!$H$24</f>
        <v>1.625</v>
      </c>
      <c r="M137" s="153">
        <f>'134'!$H$28</f>
        <v>0.21419999999999997</v>
      </c>
      <c r="N137" s="368">
        <v>2022</v>
      </c>
      <c r="O137" s="368" t="s">
        <v>246</v>
      </c>
    </row>
    <row r="138" spans="2:15" ht="21" customHeight="1" x14ac:dyDescent="0.25">
      <c r="B138" s="118">
        <v>135</v>
      </c>
      <c r="C138" s="369" t="s">
        <v>138</v>
      </c>
      <c r="D138" s="366" t="s">
        <v>189</v>
      </c>
      <c r="E138" s="367" t="s">
        <v>233</v>
      </c>
      <c r="F138" s="82" t="s">
        <v>178</v>
      </c>
      <c r="G138" s="152">
        <f>'135'!$H$29</f>
        <v>3.9372919999999998</v>
      </c>
      <c r="H138" s="153">
        <f>'135'!$H$5</f>
        <v>0.52200000000000002</v>
      </c>
      <c r="I138" s="153">
        <f>'135'!$H$8</f>
        <v>0.53994599999999993</v>
      </c>
      <c r="J138" s="153">
        <f>'135'!$H$9</f>
        <v>0.587646</v>
      </c>
      <c r="K138" s="153">
        <f>'135'!$H$13</f>
        <v>0.88350000000000006</v>
      </c>
      <c r="L138" s="153">
        <f>'135'!$H$24</f>
        <v>1.19</v>
      </c>
      <c r="M138" s="153">
        <f>'135'!$H$28</f>
        <v>0.21419999999999997</v>
      </c>
      <c r="N138" s="368">
        <v>2022</v>
      </c>
      <c r="O138" s="368" t="s">
        <v>246</v>
      </c>
    </row>
    <row r="139" spans="2:15" ht="21" customHeight="1" x14ac:dyDescent="0.25">
      <c r="B139" s="118">
        <v>136</v>
      </c>
      <c r="C139" s="369" t="s">
        <v>138</v>
      </c>
      <c r="D139" s="366" t="s">
        <v>189</v>
      </c>
      <c r="E139" s="367" t="s">
        <v>195</v>
      </c>
      <c r="F139" s="82" t="s">
        <v>179</v>
      </c>
      <c r="G139" s="152">
        <f>'136'!$H$29</f>
        <v>3.366908</v>
      </c>
      <c r="H139" s="153">
        <f>'136'!$H$5</f>
        <v>0.60600000000000009</v>
      </c>
      <c r="I139" s="153">
        <f>'136'!$H$8</f>
        <v>0.419958</v>
      </c>
      <c r="J139" s="153">
        <f>'136'!$H$9</f>
        <v>0.45354999999999995</v>
      </c>
      <c r="K139" s="153">
        <f>'136'!$H$13</f>
        <v>0.8660000000000001</v>
      </c>
      <c r="L139" s="153">
        <f>'136'!$H$24</f>
        <v>0.95</v>
      </c>
      <c r="M139" s="153">
        <f>'136'!$H$28</f>
        <v>7.1400000000000005E-2</v>
      </c>
      <c r="N139" s="368">
        <v>2022</v>
      </c>
      <c r="O139" s="368" t="s">
        <v>246</v>
      </c>
    </row>
    <row r="140" spans="2:15" ht="21" customHeight="1" x14ac:dyDescent="0.25">
      <c r="B140" s="118">
        <v>137</v>
      </c>
      <c r="C140" s="369" t="s">
        <v>138</v>
      </c>
      <c r="D140" s="366" t="s">
        <v>189</v>
      </c>
      <c r="E140" s="367" t="s">
        <v>202</v>
      </c>
      <c r="F140" s="82" t="s">
        <v>60</v>
      </c>
      <c r="G140" s="152">
        <f>'137'!$H$29</f>
        <v>3.8490050000000005</v>
      </c>
      <c r="H140" s="153">
        <f>'137'!$H$5</f>
        <v>0.59400000000000008</v>
      </c>
      <c r="I140" s="153">
        <f>'137'!$H$8</f>
        <v>0.73659300000000005</v>
      </c>
      <c r="J140" s="153">
        <f>'137'!$H$9</f>
        <v>0.81751200000000002</v>
      </c>
      <c r="K140" s="153">
        <f>'137'!$H$13</f>
        <v>0.80850000000000011</v>
      </c>
      <c r="L140" s="153">
        <f>'137'!$H$24</f>
        <v>0.82099999999999995</v>
      </c>
      <c r="M140" s="153">
        <f>'137'!$H$28</f>
        <v>7.1400000000000005E-2</v>
      </c>
      <c r="N140" s="368">
        <v>2022</v>
      </c>
      <c r="O140" s="368" t="s">
        <v>246</v>
      </c>
    </row>
    <row r="141" spans="2:15" ht="21" customHeight="1" x14ac:dyDescent="0.25">
      <c r="B141" s="118">
        <v>138</v>
      </c>
      <c r="C141" s="369" t="s">
        <v>138</v>
      </c>
      <c r="D141" s="366" t="s">
        <v>189</v>
      </c>
      <c r="E141" s="367" t="s">
        <v>234</v>
      </c>
      <c r="F141" s="82" t="s">
        <v>152</v>
      </c>
      <c r="G141" s="152">
        <f>'138'!$H$29</f>
        <v>4.2501800000000003</v>
      </c>
      <c r="H141" s="153">
        <f>'138'!$H$5</f>
        <v>0.41620000000000001</v>
      </c>
      <c r="I141" s="153">
        <f>'138'!$H$8</f>
        <v>0.85102600000000006</v>
      </c>
      <c r="J141" s="153">
        <f>'138'!$H$9</f>
        <v>0.95865400000000012</v>
      </c>
      <c r="K141" s="153">
        <f>'138'!$H$13</f>
        <v>0.95340000000000014</v>
      </c>
      <c r="L141" s="153">
        <f>'138'!$H$24</f>
        <v>0.99950000000000006</v>
      </c>
      <c r="M141" s="153">
        <f>'138'!$H$28</f>
        <v>7.1400000000000005E-2</v>
      </c>
      <c r="N141" s="368">
        <v>2022</v>
      </c>
      <c r="O141" s="368" t="s">
        <v>246</v>
      </c>
    </row>
    <row r="142" spans="2:15" ht="21" customHeight="1" x14ac:dyDescent="0.25">
      <c r="B142" s="118">
        <v>139</v>
      </c>
      <c r="C142" s="369" t="s">
        <v>138</v>
      </c>
      <c r="D142" s="366" t="s">
        <v>190</v>
      </c>
      <c r="E142" s="367" t="s">
        <v>229</v>
      </c>
      <c r="F142" s="82" t="s">
        <v>54</v>
      </c>
      <c r="G142" s="152">
        <f>'139'!$H$29</f>
        <v>4.5050309999999998</v>
      </c>
      <c r="H142" s="153">
        <f>'139'!$H$5</f>
        <v>0.9870000000000001</v>
      </c>
      <c r="I142" s="153">
        <f>'139'!$H$8</f>
        <v>0.63438099999999997</v>
      </c>
      <c r="J142" s="153">
        <f>'139'!$H$9</f>
        <v>0.7357499999999999</v>
      </c>
      <c r="K142" s="153">
        <f>'139'!$H$13</f>
        <v>0.75900000000000012</v>
      </c>
      <c r="L142" s="153">
        <f>'139'!$H$24</f>
        <v>1.3175000000000001</v>
      </c>
      <c r="M142" s="153">
        <f>'139'!$H$28</f>
        <v>7.1400000000000005E-2</v>
      </c>
      <c r="N142" s="368">
        <v>2022</v>
      </c>
      <c r="O142" s="368" t="s">
        <v>246</v>
      </c>
    </row>
    <row r="143" spans="2:15" ht="21" customHeight="1" x14ac:dyDescent="0.25">
      <c r="B143" s="118">
        <v>140</v>
      </c>
      <c r="C143" s="369" t="s">
        <v>138</v>
      </c>
      <c r="D143" s="366" t="s">
        <v>189</v>
      </c>
      <c r="E143" s="367" t="s">
        <v>205</v>
      </c>
      <c r="F143" s="82" t="s">
        <v>79</v>
      </c>
      <c r="G143" s="152">
        <f>'140'!$H$29</f>
        <v>3.9906870000000008</v>
      </c>
      <c r="H143" s="153">
        <f>'140'!$H$5</f>
        <v>0.46360000000000001</v>
      </c>
      <c r="I143" s="153">
        <f>'140'!$H$8</f>
        <v>0.69659700000000002</v>
      </c>
      <c r="J143" s="153">
        <f>'140'!$H$9</f>
        <v>0.64859</v>
      </c>
      <c r="K143" s="153">
        <f>'140'!$H$13</f>
        <v>0.86050000000000026</v>
      </c>
      <c r="L143" s="153">
        <f>'140'!$H$24</f>
        <v>1.25</v>
      </c>
      <c r="M143" s="153">
        <f>'140'!$H$28</f>
        <v>7.1400000000000005E-2</v>
      </c>
      <c r="N143" s="368">
        <v>2022</v>
      </c>
      <c r="O143" s="368" t="s">
        <v>246</v>
      </c>
    </row>
    <row r="144" spans="2:15" ht="21" customHeight="1" x14ac:dyDescent="0.25">
      <c r="B144" s="118">
        <v>141</v>
      </c>
      <c r="C144" s="369" t="s">
        <v>138</v>
      </c>
      <c r="D144" s="366" t="s">
        <v>189</v>
      </c>
      <c r="E144" s="367" t="s">
        <v>199</v>
      </c>
      <c r="F144" s="82" t="s">
        <v>61</v>
      </c>
      <c r="G144" s="152">
        <f>'141'!$H$29</f>
        <v>3.9707340000000007</v>
      </c>
      <c r="H144" s="153">
        <f>'141'!$H$5</f>
        <v>0.4506</v>
      </c>
      <c r="I144" s="153">
        <f>'141'!$H$8</f>
        <v>0.58994100000000005</v>
      </c>
      <c r="J144" s="153">
        <f>'141'!$H$9</f>
        <v>0.62579299999999993</v>
      </c>
      <c r="K144" s="153">
        <f>'141'!$H$13</f>
        <v>0.98300000000000032</v>
      </c>
      <c r="L144" s="153">
        <f>'141'!$H$24</f>
        <v>1.25</v>
      </c>
      <c r="M144" s="153">
        <f>'141'!$H$28</f>
        <v>7.1400000000000005E-2</v>
      </c>
      <c r="N144" s="368">
        <v>2022</v>
      </c>
      <c r="O144" s="368" t="s">
        <v>246</v>
      </c>
    </row>
    <row r="145" spans="2:15" ht="21" customHeight="1" x14ac:dyDescent="0.25">
      <c r="B145" s="118">
        <v>142</v>
      </c>
      <c r="C145" s="369" t="s">
        <v>137</v>
      </c>
      <c r="D145" s="366" t="s">
        <v>189</v>
      </c>
      <c r="E145" s="367" t="s">
        <v>205</v>
      </c>
      <c r="F145" s="82" t="s">
        <v>79</v>
      </c>
      <c r="G145" s="152">
        <f>'142'!$H$29</f>
        <v>4.2053050000000001</v>
      </c>
      <c r="H145" s="153">
        <f>'142'!$H$5</f>
        <v>0.78</v>
      </c>
      <c r="I145" s="153">
        <f>'142'!$H$8</f>
        <v>0.81991799999999992</v>
      </c>
      <c r="J145" s="153">
        <f>'142'!$H$9</f>
        <v>0.92262700000000009</v>
      </c>
      <c r="K145" s="153">
        <f>'142'!$H$13</f>
        <v>0.8500000000000002</v>
      </c>
      <c r="L145" s="153">
        <f>'142'!$H$24</f>
        <v>0.59</v>
      </c>
      <c r="M145" s="153">
        <f>'142'!$H$28</f>
        <v>0.24276</v>
      </c>
      <c r="N145" s="368">
        <v>2022</v>
      </c>
      <c r="O145" s="368" t="s">
        <v>246</v>
      </c>
    </row>
    <row r="146" spans="2:15" ht="21" customHeight="1" x14ac:dyDescent="0.25">
      <c r="B146" s="118">
        <v>143</v>
      </c>
      <c r="C146" s="369" t="s">
        <v>137</v>
      </c>
      <c r="D146" s="366" t="s">
        <v>189</v>
      </c>
      <c r="E146" s="367" t="s">
        <v>199</v>
      </c>
      <c r="F146" s="82" t="s">
        <v>62</v>
      </c>
      <c r="G146" s="152">
        <f>'143'!$H$29</f>
        <v>3.8692280000000006</v>
      </c>
      <c r="H146" s="153">
        <f>'143'!$H$5</f>
        <v>1.24</v>
      </c>
      <c r="I146" s="153">
        <f>'143'!$H$8</f>
        <v>0.27886100000000003</v>
      </c>
      <c r="J146" s="153">
        <f>'143'!$H$9</f>
        <v>0.31788699999999998</v>
      </c>
      <c r="K146" s="153">
        <f>'143'!$H$13</f>
        <v>1.1660000000000001</v>
      </c>
      <c r="L146" s="153">
        <f>'143'!$H$24</f>
        <v>0.56659999999999999</v>
      </c>
      <c r="M146" s="153">
        <f>'143'!$H$28</f>
        <v>0.29987999999999998</v>
      </c>
      <c r="N146" s="368">
        <v>2022</v>
      </c>
      <c r="O146" s="368" t="s">
        <v>246</v>
      </c>
    </row>
    <row r="147" spans="2:15" ht="21" customHeight="1" x14ac:dyDescent="0.25">
      <c r="B147" s="118">
        <v>144</v>
      </c>
      <c r="C147" s="369" t="s">
        <v>136</v>
      </c>
      <c r="D147" s="366" t="s">
        <v>251</v>
      </c>
      <c r="E147" s="82" t="s">
        <v>223</v>
      </c>
      <c r="F147" s="82" t="s">
        <v>180</v>
      </c>
      <c r="G147" s="152">
        <f>'144'!$H$29</f>
        <v>4.1262829999999999</v>
      </c>
      <c r="H147" s="153">
        <f>'144'!$H$5</f>
        <v>0.95</v>
      </c>
      <c r="I147" s="153">
        <f>'144'!$H$8</f>
        <v>1.111</v>
      </c>
      <c r="J147" s="153">
        <f>'144'!$H$9</f>
        <v>0.35788299999999995</v>
      </c>
      <c r="K147" s="153">
        <f>'144'!$H$13</f>
        <v>0.54800000000000004</v>
      </c>
      <c r="L147" s="153">
        <f>'144'!$H$24</f>
        <v>0.73099999999999998</v>
      </c>
      <c r="M147" s="153">
        <f>'144'!$H$28</f>
        <v>0.42839999999999995</v>
      </c>
      <c r="N147" s="368">
        <v>2022</v>
      </c>
      <c r="O147" s="368" t="s">
        <v>246</v>
      </c>
    </row>
    <row r="148" spans="2:15" ht="21" customHeight="1" x14ac:dyDescent="0.25">
      <c r="B148" s="118">
        <v>145</v>
      </c>
      <c r="C148" s="369" t="s">
        <v>209</v>
      </c>
      <c r="D148" s="366" t="s">
        <v>189</v>
      </c>
      <c r="E148" s="367" t="s">
        <v>196</v>
      </c>
      <c r="F148" s="82" t="s">
        <v>181</v>
      </c>
      <c r="G148" s="152">
        <f>'145'!$H$29</f>
        <v>1.796046</v>
      </c>
      <c r="H148" s="153">
        <f>'145'!$H$5</f>
        <v>0</v>
      </c>
      <c r="I148" s="153">
        <f>'145'!$H$8</f>
        <v>0.34774300000000002</v>
      </c>
      <c r="J148" s="153">
        <f>'145'!$H$9</f>
        <v>0.38466299999999998</v>
      </c>
      <c r="K148" s="153">
        <f>'145'!$H$13</f>
        <v>0.73520000000000008</v>
      </c>
      <c r="L148" s="153">
        <f>'145'!$H$24</f>
        <v>0</v>
      </c>
      <c r="M148" s="153">
        <f>'145'!$H$28</f>
        <v>0.32844000000000001</v>
      </c>
      <c r="N148" s="368">
        <v>2022</v>
      </c>
      <c r="O148" s="368" t="s">
        <v>246</v>
      </c>
    </row>
    <row r="149" spans="2:15" ht="21" customHeight="1" x14ac:dyDescent="0.25">
      <c r="B149" s="118">
        <v>146</v>
      </c>
      <c r="C149" s="369" t="s">
        <v>235</v>
      </c>
      <c r="D149" s="366" t="s">
        <v>191</v>
      </c>
      <c r="E149" s="367" t="s">
        <v>203</v>
      </c>
      <c r="F149" s="82" t="s">
        <v>76</v>
      </c>
      <c r="G149" s="152">
        <f>'146'!$H$29</f>
        <v>5.4927199999999994</v>
      </c>
      <c r="H149" s="153">
        <f>'146'!$H$5</f>
        <v>0.75600000000000001</v>
      </c>
      <c r="I149" s="153">
        <f>'146'!$H$8</f>
        <v>0.87769000000000008</v>
      </c>
      <c r="J149" s="153">
        <f>'146'!$H$9</f>
        <v>0.98343000000000003</v>
      </c>
      <c r="K149" s="153">
        <f>'146'!$H$13</f>
        <v>0.95060000000000011</v>
      </c>
      <c r="L149" s="153">
        <f>'146'!$H$24</f>
        <v>0.63979999999999992</v>
      </c>
      <c r="M149" s="153">
        <f>'146'!$H$28</f>
        <v>1.2851999999999999</v>
      </c>
      <c r="N149" s="368">
        <v>2022</v>
      </c>
      <c r="O149" s="368" t="s">
        <v>246</v>
      </c>
    </row>
    <row r="150" spans="2:15" ht="21" customHeight="1" x14ac:dyDescent="0.25">
      <c r="B150" s="118">
        <v>147</v>
      </c>
      <c r="C150" s="369" t="s">
        <v>84</v>
      </c>
      <c r="D150" s="366" t="s">
        <v>190</v>
      </c>
      <c r="E150" s="367" t="s">
        <v>213</v>
      </c>
      <c r="F150" s="82" t="s">
        <v>48</v>
      </c>
      <c r="G150" s="152">
        <f>'147'!$H$29</f>
        <v>6.0174400000000006</v>
      </c>
      <c r="H150" s="153">
        <f>'147'!$H$5</f>
        <v>1.2345999999999999</v>
      </c>
      <c r="I150" s="153">
        <f>'147'!$H$8</f>
        <v>0.67993199999999998</v>
      </c>
      <c r="J150" s="153">
        <f>'147'!$H$9</f>
        <v>0.7828679999999999</v>
      </c>
      <c r="K150" s="153">
        <f>'147'!$H$13</f>
        <v>1.1248000000000002</v>
      </c>
      <c r="L150" s="153">
        <f>'147'!$H$24</f>
        <v>1.05284</v>
      </c>
      <c r="M150" s="153">
        <f>'147'!$H$28</f>
        <v>1.1424000000000001</v>
      </c>
      <c r="N150" s="368">
        <v>2022</v>
      </c>
      <c r="O150" s="368" t="s">
        <v>246</v>
      </c>
    </row>
    <row r="151" spans="2:15" ht="21" customHeight="1" x14ac:dyDescent="0.25">
      <c r="B151" s="118">
        <v>148</v>
      </c>
      <c r="C151" s="369" t="s">
        <v>209</v>
      </c>
      <c r="D151" s="366" t="s">
        <v>251</v>
      </c>
      <c r="E151" s="82" t="s">
        <v>227</v>
      </c>
      <c r="F151" s="82" t="s">
        <v>182</v>
      </c>
      <c r="G151" s="152">
        <f>'148'!$H$29</f>
        <v>3.1045290000000003</v>
      </c>
      <c r="H151" s="153">
        <f>'148'!$H$5</f>
        <v>0</v>
      </c>
      <c r="I151" s="153">
        <f>'148'!$H$8</f>
        <v>0.43884500000000004</v>
      </c>
      <c r="J151" s="153">
        <f>'148'!$H$9</f>
        <v>0.54728399999999999</v>
      </c>
      <c r="K151" s="153">
        <f>'148'!$H$13</f>
        <v>0.9760000000000002</v>
      </c>
      <c r="L151" s="153">
        <f>'148'!$H$24</f>
        <v>0</v>
      </c>
      <c r="M151" s="153">
        <f>'148'!$H$28</f>
        <v>1.1424000000000001</v>
      </c>
      <c r="N151" s="368">
        <v>2022</v>
      </c>
      <c r="O151" s="368" t="s">
        <v>246</v>
      </c>
    </row>
    <row r="152" spans="2:15" ht="21" customHeight="1" x14ac:dyDescent="0.25">
      <c r="B152" s="118">
        <v>149</v>
      </c>
      <c r="C152" s="369" t="s">
        <v>136</v>
      </c>
      <c r="D152" s="366" t="s">
        <v>189</v>
      </c>
      <c r="E152" s="367" t="s">
        <v>196</v>
      </c>
      <c r="F152" s="141" t="s">
        <v>183</v>
      </c>
      <c r="G152" s="152">
        <f>'149'!$H$29</f>
        <v>3.218</v>
      </c>
      <c r="H152" s="153">
        <f>'149'!$H$5</f>
        <v>0.94</v>
      </c>
      <c r="I152" s="153">
        <f>'149'!$H$8</f>
        <v>0.33329999999999999</v>
      </c>
      <c r="J152" s="153">
        <f>'149'!$H$9</f>
        <v>0.36329999999999996</v>
      </c>
      <c r="K152" s="153">
        <f>'149'!$H$13</f>
        <v>0.55800000000000005</v>
      </c>
      <c r="L152" s="153">
        <f>'149'!$H$24</f>
        <v>0.59499999999999997</v>
      </c>
      <c r="M152" s="153">
        <f>'149'!$H$28</f>
        <v>0.42839999999999995</v>
      </c>
      <c r="N152" s="368">
        <v>2023</v>
      </c>
      <c r="O152" s="368" t="s">
        <v>247</v>
      </c>
    </row>
    <row r="153" spans="2:15" ht="21" customHeight="1" x14ac:dyDescent="0.25">
      <c r="B153" s="118">
        <v>150</v>
      </c>
      <c r="C153" s="369" t="s">
        <v>136</v>
      </c>
      <c r="D153" s="366" t="s">
        <v>251</v>
      </c>
      <c r="E153" s="82" t="s">
        <v>224</v>
      </c>
      <c r="F153" s="82" t="s">
        <v>61</v>
      </c>
      <c r="G153" s="152">
        <f>'150'!$H$29</f>
        <v>3.6239929999999996</v>
      </c>
      <c r="H153" s="153">
        <f>'150'!$H$5</f>
        <v>1</v>
      </c>
      <c r="I153" s="153">
        <f>'150'!$H$8</f>
        <v>0.33885499999999996</v>
      </c>
      <c r="J153" s="153">
        <f>'150'!$H$9</f>
        <v>0.36373799999999995</v>
      </c>
      <c r="K153" s="153">
        <f>'150'!$H$13</f>
        <v>0.64800000000000002</v>
      </c>
      <c r="L153" s="153">
        <f>'150'!$H$24</f>
        <v>0.84499999999999997</v>
      </c>
      <c r="M153" s="153">
        <f>'150'!$H$28</f>
        <v>0.42839999999999995</v>
      </c>
      <c r="N153" s="368">
        <v>2023</v>
      </c>
      <c r="O153" s="368" t="s">
        <v>247</v>
      </c>
    </row>
    <row r="154" spans="2:15" ht="21" customHeight="1" x14ac:dyDescent="0.25">
      <c r="B154" s="118">
        <v>151</v>
      </c>
      <c r="C154" s="82" t="s">
        <v>208</v>
      </c>
      <c r="D154" s="366" t="s">
        <v>189</v>
      </c>
      <c r="E154" s="367" t="s">
        <v>195</v>
      </c>
      <c r="F154" s="82" t="s">
        <v>184</v>
      </c>
      <c r="G154" s="152">
        <f>'151'!$H$29</f>
        <v>2.8542600000000005</v>
      </c>
      <c r="H154" s="153">
        <f>'151'!$H$5</f>
        <v>0.36599999999999999</v>
      </c>
      <c r="I154" s="153">
        <f>'151'!$H$8</f>
        <v>0.56661000000000006</v>
      </c>
      <c r="J154" s="153">
        <f>'151'!$H$9</f>
        <v>0.6210500000000001</v>
      </c>
      <c r="K154" s="153">
        <f>'151'!$H$13</f>
        <v>0.76500000000000012</v>
      </c>
      <c r="L154" s="153">
        <f>'151'!$H$24</f>
        <v>0.25</v>
      </c>
      <c r="M154" s="153">
        <f>'151'!$H$28</f>
        <v>0.28560000000000002</v>
      </c>
      <c r="N154" s="368">
        <v>2023</v>
      </c>
      <c r="O154" s="368" t="s">
        <v>247</v>
      </c>
    </row>
    <row r="155" spans="2:15" ht="21" customHeight="1" x14ac:dyDescent="0.25">
      <c r="B155" s="118">
        <v>152</v>
      </c>
      <c r="C155" s="82" t="s">
        <v>208</v>
      </c>
      <c r="D155" s="366" t="s">
        <v>191</v>
      </c>
      <c r="E155" s="367" t="s">
        <v>203</v>
      </c>
      <c r="F155" s="82" t="s">
        <v>185</v>
      </c>
      <c r="G155" s="152">
        <f>'152'!$H$29</f>
        <v>5.5801499999999997</v>
      </c>
      <c r="H155" s="153">
        <f>'152'!$H$5</f>
        <v>0.38999999999999996</v>
      </c>
      <c r="I155" s="153">
        <f>'152'!$H$8</f>
        <v>0.75548000000000004</v>
      </c>
      <c r="J155" s="153">
        <f>'152'!$H$9</f>
        <v>0.85856999999999994</v>
      </c>
      <c r="K155" s="153">
        <f>'152'!$H$13</f>
        <v>0.73100000000000009</v>
      </c>
      <c r="L155" s="153">
        <f>'152'!$H$24</f>
        <v>2.1311</v>
      </c>
      <c r="M155" s="153">
        <f>'150'!$H$28</f>
        <v>0.42839999999999995</v>
      </c>
      <c r="N155" s="368">
        <v>2023</v>
      </c>
      <c r="O155" s="368" t="s">
        <v>247</v>
      </c>
    </row>
    <row r="156" spans="2:15" ht="21" customHeight="1" x14ac:dyDescent="0.25">
      <c r="B156" s="118">
        <v>153</v>
      </c>
      <c r="C156" s="82" t="s">
        <v>208</v>
      </c>
      <c r="D156" s="366" t="s">
        <v>191</v>
      </c>
      <c r="E156" s="367" t="s">
        <v>203</v>
      </c>
      <c r="F156" s="82" t="s">
        <v>186</v>
      </c>
      <c r="G156" s="152">
        <f>'153'!$H$29</f>
        <v>5.5801499999999997</v>
      </c>
      <c r="H156" s="153">
        <f>'153'!$H$5</f>
        <v>0.38999999999999996</v>
      </c>
      <c r="I156" s="153">
        <f>'153'!$H$8</f>
        <v>0.75548000000000004</v>
      </c>
      <c r="J156" s="153">
        <f>'153'!$H$9</f>
        <v>0.85856999999999994</v>
      </c>
      <c r="K156" s="153">
        <f>'153'!$H$13</f>
        <v>0.73100000000000009</v>
      </c>
      <c r="L156" s="153">
        <f>'153'!$H$24</f>
        <v>2.1311</v>
      </c>
      <c r="M156" s="153">
        <f>'153'!$H$28</f>
        <v>0.71399999999999997</v>
      </c>
      <c r="N156" s="368">
        <v>2023</v>
      </c>
      <c r="O156" s="368" t="s">
        <v>247</v>
      </c>
    </row>
    <row r="157" spans="2:15" ht="21" customHeight="1" x14ac:dyDescent="0.25">
      <c r="B157" s="118">
        <v>154</v>
      </c>
      <c r="C157" s="369" t="s">
        <v>136</v>
      </c>
      <c r="D157" s="366" t="s">
        <v>189</v>
      </c>
      <c r="E157" s="367" t="s">
        <v>236</v>
      </c>
      <c r="F157" s="82" t="s">
        <v>237</v>
      </c>
      <c r="G157" s="152">
        <f>'154'!$H$29</f>
        <v>5.3431450000000007</v>
      </c>
      <c r="H157" s="153">
        <f>'154'!$H$5</f>
        <v>1.2000000000000002</v>
      </c>
      <c r="I157" s="153">
        <f>'154'!$H$8</f>
        <v>0.77214499999999997</v>
      </c>
      <c r="J157" s="153">
        <f>'154'!$H$9</f>
        <v>0.86890000000000001</v>
      </c>
      <c r="K157" s="153">
        <f>'154'!$H$13</f>
        <v>0.98750000000000016</v>
      </c>
      <c r="L157" s="153">
        <f>'154'!$H$24</f>
        <v>0.51500000000000001</v>
      </c>
      <c r="M157" s="153">
        <f>'154'!$H$28</f>
        <v>0.99959999999999993</v>
      </c>
      <c r="N157" s="368">
        <v>2023</v>
      </c>
      <c r="O157" s="368" t="s">
        <v>247</v>
      </c>
    </row>
    <row r="158" spans="2:15" ht="21" customHeight="1" x14ac:dyDescent="0.25">
      <c r="B158" s="118">
        <v>155</v>
      </c>
      <c r="C158" s="369" t="s">
        <v>106</v>
      </c>
      <c r="D158" s="366" t="s">
        <v>251</v>
      </c>
      <c r="E158" s="82" t="s">
        <v>238</v>
      </c>
      <c r="F158" s="82" t="s">
        <v>187</v>
      </c>
      <c r="G158" s="152">
        <f>'155'!$H$29</f>
        <v>5.6568000000000005</v>
      </c>
      <c r="H158" s="153">
        <f>'155'!$H$5</f>
        <v>0.56000000000000005</v>
      </c>
      <c r="I158" s="153">
        <f>'155'!$H$8</f>
        <v>1.111</v>
      </c>
      <c r="J158" s="153">
        <f>'155'!$H$9</f>
        <v>1.2110000000000001</v>
      </c>
      <c r="K158" s="153">
        <f>'155'!$H$13</f>
        <v>1.0424</v>
      </c>
      <c r="L158" s="153">
        <f>'155'!$H$24</f>
        <v>0.59</v>
      </c>
      <c r="M158" s="153">
        <f>'155'!$H$28</f>
        <v>1.1424000000000001</v>
      </c>
      <c r="N158" s="368">
        <v>2023</v>
      </c>
      <c r="O158" s="368" t="s">
        <v>247</v>
      </c>
    </row>
    <row r="159" spans="2:15" ht="21" customHeight="1" x14ac:dyDescent="0.25">
      <c r="B159" s="118">
        <v>156</v>
      </c>
      <c r="C159" s="369" t="s">
        <v>106</v>
      </c>
      <c r="D159" s="366" t="s">
        <v>189</v>
      </c>
      <c r="E159" s="367" t="s">
        <v>195</v>
      </c>
      <c r="F159" s="82" t="s">
        <v>179</v>
      </c>
      <c r="G159" s="152">
        <f>'156'!$H$29</f>
        <v>3.9083199999999998</v>
      </c>
      <c r="H159" s="153">
        <f>'156'!$H$5</f>
        <v>0</v>
      </c>
      <c r="I159" s="153">
        <f>'156'!$H$8</f>
        <v>0.66771099999999994</v>
      </c>
      <c r="J159" s="153">
        <f>'156'!$H$9</f>
        <v>0.74210899999999991</v>
      </c>
      <c r="K159" s="153">
        <f>'156'!$H$13</f>
        <v>1.0705</v>
      </c>
      <c r="L159" s="153">
        <f>'156'!$H$24</f>
        <v>0</v>
      </c>
      <c r="M159" s="153">
        <f>'156'!$H$28</f>
        <v>1.4279999999999999</v>
      </c>
      <c r="N159" s="368">
        <v>2023</v>
      </c>
      <c r="O159" s="368" t="s">
        <v>247</v>
      </c>
    </row>
    <row r="160" spans="2:15" ht="21" customHeight="1" x14ac:dyDescent="0.25">
      <c r="B160" s="118">
        <v>157</v>
      </c>
      <c r="C160" s="369" t="s">
        <v>106</v>
      </c>
      <c r="D160" s="366" t="s">
        <v>251</v>
      </c>
      <c r="E160" s="82" t="s">
        <v>227</v>
      </c>
      <c r="F160" s="82" t="s">
        <v>76</v>
      </c>
      <c r="G160" s="152">
        <f>'157'!$H$29</f>
        <v>5.9552689999999995</v>
      </c>
      <c r="H160" s="153">
        <f>'157'!$H$5</f>
        <v>1.3419999999999999</v>
      </c>
      <c r="I160" s="153">
        <f>'157'!$H$8</f>
        <v>0.43884500000000004</v>
      </c>
      <c r="J160" s="153">
        <f>'157'!$H$9</f>
        <v>0.54728399999999999</v>
      </c>
      <c r="K160" s="153">
        <f>'157'!$H$13</f>
        <v>1.0863</v>
      </c>
      <c r="L160" s="153">
        <f>'157'!$H$24</f>
        <v>1.1128399999999998</v>
      </c>
      <c r="M160" s="153">
        <f>'157'!$H$28</f>
        <v>1.4279999999999999</v>
      </c>
      <c r="N160" s="368">
        <v>2023</v>
      </c>
      <c r="O160" s="368" t="s">
        <v>247</v>
      </c>
    </row>
    <row r="161" spans="2:15" ht="21" customHeight="1" x14ac:dyDescent="0.25">
      <c r="B161" s="118">
        <v>158</v>
      </c>
      <c r="C161" s="369" t="s">
        <v>137</v>
      </c>
      <c r="D161" s="366" t="s">
        <v>190</v>
      </c>
      <c r="E161" s="367" t="s">
        <v>210</v>
      </c>
      <c r="F161" s="82" t="s">
        <v>79</v>
      </c>
      <c r="G161" s="152">
        <f>'158'!$H$29</f>
        <v>4.0251200000000003</v>
      </c>
      <c r="H161" s="153">
        <f>'158'!$H$5</f>
        <v>0.41000000000000003</v>
      </c>
      <c r="I161" s="153">
        <f>'158'!$H$8</f>
        <v>0.56661000000000006</v>
      </c>
      <c r="J161" s="153">
        <f>'158'!$H$9</f>
        <v>0.69591000000000003</v>
      </c>
      <c r="K161" s="153">
        <f>'158'!$H$13</f>
        <v>1.1030000000000002</v>
      </c>
      <c r="L161" s="153">
        <f>'158'!$H$24</f>
        <v>0.25</v>
      </c>
      <c r="M161" s="153">
        <f>'158'!$H$28</f>
        <v>0.99959999999999993</v>
      </c>
      <c r="N161" s="368">
        <v>2023</v>
      </c>
      <c r="O161" s="368" t="s">
        <v>247</v>
      </c>
    </row>
    <row r="162" spans="2:15" ht="21" customHeight="1" x14ac:dyDescent="0.25">
      <c r="B162" s="118">
        <v>159</v>
      </c>
      <c r="C162" s="369" t="s">
        <v>137</v>
      </c>
      <c r="D162" s="366" t="s">
        <v>190</v>
      </c>
      <c r="E162" s="367" t="s">
        <v>200</v>
      </c>
      <c r="F162" s="141" t="s">
        <v>107</v>
      </c>
      <c r="G162" s="152">
        <f>'159'!$H$29</f>
        <v>4.1898600000000004</v>
      </c>
      <c r="H162" s="153">
        <f>'159'!$H$5</f>
        <v>1.194</v>
      </c>
      <c r="I162" s="153">
        <f>'159'!$H$8</f>
        <v>0.28886000000000001</v>
      </c>
      <c r="J162" s="153">
        <f>'159'!$H$9</f>
        <v>0.34340000000000004</v>
      </c>
      <c r="K162" s="153">
        <f>'159'!$H$13</f>
        <v>1.1140000000000003</v>
      </c>
      <c r="L162" s="153">
        <f>'159'!$H$24</f>
        <v>0.25</v>
      </c>
      <c r="M162" s="153">
        <f>'159'!$H$28</f>
        <v>0.99959999999999993</v>
      </c>
      <c r="N162" s="368">
        <v>2023</v>
      </c>
      <c r="O162" s="368" t="s">
        <v>247</v>
      </c>
    </row>
  </sheetData>
  <mergeCells count="1">
    <mergeCell ref="B1:O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8"/>
  <sheetViews>
    <sheetView workbookViewId="0">
      <selection activeCell="A3" sqref="A3"/>
    </sheetView>
  </sheetViews>
  <sheetFormatPr defaultRowHeight="15" x14ac:dyDescent="0.25"/>
  <cols>
    <col min="1" max="1" width="79.28515625" customWidth="1"/>
  </cols>
  <sheetData>
    <row r="3" spans="1:1" x14ac:dyDescent="0.25">
      <c r="A3" t="s">
        <v>86</v>
      </c>
    </row>
    <row r="4" spans="1:1" x14ac:dyDescent="0.25">
      <c r="A4" t="s">
        <v>85</v>
      </c>
    </row>
    <row r="5" spans="1:1" x14ac:dyDescent="0.25">
      <c r="A5" t="s">
        <v>84</v>
      </c>
    </row>
    <row r="6" spans="1:1" x14ac:dyDescent="0.25">
      <c r="A6" t="s">
        <v>83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106</v>
      </c>
    </row>
    <row r="10" spans="1:1" x14ac:dyDescent="0.25">
      <c r="A10" t="s">
        <v>136</v>
      </c>
    </row>
    <row r="11" spans="1:1" x14ac:dyDescent="0.25">
      <c r="A11" t="s">
        <v>212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216</v>
      </c>
    </row>
    <row r="16" spans="1:1" x14ac:dyDescent="0.25">
      <c r="A16" t="s">
        <v>153</v>
      </c>
    </row>
    <row r="17" spans="1:1" x14ac:dyDescent="0.25">
      <c r="A17" t="s">
        <v>170</v>
      </c>
    </row>
    <row r="18" spans="1:1" x14ac:dyDescent="0.25">
      <c r="A18" t="s">
        <v>235</v>
      </c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12" sqref="B12"/>
    </sheetView>
  </sheetViews>
  <sheetFormatPr defaultRowHeight="15" x14ac:dyDescent="0.25"/>
  <cols>
    <col min="1" max="1" width="60.42578125" customWidth="1"/>
    <col min="2" max="2" width="30.28515625" bestFit="1" customWidth="1"/>
  </cols>
  <sheetData>
    <row r="1" spans="1:2" x14ac:dyDescent="0.25">
      <c r="A1" s="86" t="s">
        <v>241</v>
      </c>
      <c r="B1" t="s">
        <v>203</v>
      </c>
    </row>
    <row r="2" spans="1:2" x14ac:dyDescent="0.25">
      <c r="A2" s="86" t="s">
        <v>188</v>
      </c>
      <c r="B2" t="s">
        <v>191</v>
      </c>
    </row>
    <row r="3" spans="1:2" x14ac:dyDescent="0.25">
      <c r="A3" s="86" t="s">
        <v>87</v>
      </c>
      <c r="B3" t="s">
        <v>135</v>
      </c>
    </row>
    <row r="4" spans="1:2" x14ac:dyDescent="0.25">
      <c r="A4" s="86" t="s">
        <v>88</v>
      </c>
      <c r="B4" t="s">
        <v>135</v>
      </c>
    </row>
    <row r="5" spans="1:2" x14ac:dyDescent="0.25">
      <c r="A5" s="86" t="s">
        <v>89</v>
      </c>
      <c r="B5" t="s">
        <v>135</v>
      </c>
    </row>
    <row r="6" spans="1:2" x14ac:dyDescent="0.25">
      <c r="A6" s="86" t="s">
        <v>90</v>
      </c>
      <c r="B6" t="s">
        <v>135</v>
      </c>
    </row>
    <row r="7" spans="1:2" x14ac:dyDescent="0.25">
      <c r="A7" s="86" t="s">
        <v>91</v>
      </c>
      <c r="B7" t="s">
        <v>135</v>
      </c>
    </row>
    <row r="8" spans="1:2" x14ac:dyDescent="0.25">
      <c r="A8" s="86" t="s">
        <v>92</v>
      </c>
      <c r="B8" t="s">
        <v>135</v>
      </c>
    </row>
    <row r="10" spans="1:2" x14ac:dyDescent="0.25">
      <c r="A10" s="86" t="s">
        <v>167</v>
      </c>
      <c r="B10" t="s">
        <v>249</v>
      </c>
    </row>
    <row r="11" spans="1:2" x14ac:dyDescent="0.25">
      <c r="A11" s="255" t="s">
        <v>83</v>
      </c>
      <c r="B11" s="295"/>
    </row>
    <row r="12" spans="1:2" x14ac:dyDescent="0.25">
      <c r="A12" s="256" t="s">
        <v>81</v>
      </c>
      <c r="B12" s="295">
        <v>6.6949000000000005</v>
      </c>
    </row>
    <row r="13" spans="1:2" x14ac:dyDescent="0.25">
      <c r="A13" s="255" t="s">
        <v>153</v>
      </c>
      <c r="B13" s="295"/>
    </row>
    <row r="14" spans="1:2" x14ac:dyDescent="0.25">
      <c r="A14" s="256" t="s">
        <v>163</v>
      </c>
      <c r="B14" s="295">
        <v>7.7136499999999995</v>
      </c>
    </row>
    <row r="15" spans="1:2" x14ac:dyDescent="0.25">
      <c r="A15" s="255" t="s">
        <v>139</v>
      </c>
      <c r="B15" s="295"/>
    </row>
    <row r="16" spans="1:2" x14ac:dyDescent="0.25">
      <c r="A16" s="256" t="s">
        <v>76</v>
      </c>
      <c r="B16" s="295">
        <v>6.2085600000000003</v>
      </c>
    </row>
    <row r="17" spans="1:2" x14ac:dyDescent="0.25">
      <c r="A17" s="255" t="s">
        <v>86</v>
      </c>
      <c r="B17" s="295"/>
    </row>
    <row r="18" spans="1:2" x14ac:dyDescent="0.25">
      <c r="A18" s="256" t="s">
        <v>76</v>
      </c>
      <c r="B18" s="295">
        <v>6.4427380000000012</v>
      </c>
    </row>
    <row r="19" spans="1:2" x14ac:dyDescent="0.25">
      <c r="A19" s="255" t="s">
        <v>84</v>
      </c>
      <c r="B19" s="295"/>
    </row>
    <row r="20" spans="1:2" x14ac:dyDescent="0.25">
      <c r="A20" s="256" t="s">
        <v>76</v>
      </c>
      <c r="B20" s="295">
        <v>7.2818620000000003</v>
      </c>
    </row>
    <row r="21" spans="1:2" x14ac:dyDescent="0.25">
      <c r="A21" s="255" t="s">
        <v>137</v>
      </c>
      <c r="B21" s="295"/>
    </row>
    <row r="22" spans="1:2" x14ac:dyDescent="0.25">
      <c r="A22" s="256" t="s">
        <v>76</v>
      </c>
      <c r="B22" s="295">
        <v>5.6260000000000003</v>
      </c>
    </row>
    <row r="23" spans="1:2" x14ac:dyDescent="0.25">
      <c r="A23" s="255" t="s">
        <v>209</v>
      </c>
      <c r="B23" s="295"/>
    </row>
    <row r="24" spans="1:2" x14ac:dyDescent="0.25">
      <c r="A24" s="256" t="s">
        <v>76</v>
      </c>
      <c r="B24" s="295">
        <v>7.2055999999999996</v>
      </c>
    </row>
    <row r="25" spans="1:2" x14ac:dyDescent="0.25">
      <c r="A25" s="255" t="s">
        <v>216</v>
      </c>
      <c r="B25" s="295"/>
    </row>
    <row r="26" spans="1:2" x14ac:dyDescent="0.25">
      <c r="A26" s="256" t="s">
        <v>133</v>
      </c>
      <c r="B26" s="295">
        <v>4.9896000000000003</v>
      </c>
    </row>
    <row r="27" spans="1:2" x14ac:dyDescent="0.25">
      <c r="A27" s="255" t="s">
        <v>208</v>
      </c>
      <c r="B27" s="295"/>
    </row>
    <row r="28" spans="1:2" x14ac:dyDescent="0.25">
      <c r="A28" s="256" t="s">
        <v>185</v>
      </c>
      <c r="B28" s="295">
        <v>5.5801499999999997</v>
      </c>
    </row>
    <row r="29" spans="1:2" x14ac:dyDescent="0.25">
      <c r="A29" s="256" t="s">
        <v>186</v>
      </c>
      <c r="B29" s="295">
        <v>5.5801499999999997</v>
      </c>
    </row>
    <row r="30" spans="1:2" x14ac:dyDescent="0.25">
      <c r="A30" s="255" t="s">
        <v>235</v>
      </c>
      <c r="B30" s="295"/>
    </row>
    <row r="31" spans="1:2" x14ac:dyDescent="0.25">
      <c r="A31" s="256" t="s">
        <v>76</v>
      </c>
      <c r="B31" s="295">
        <v>5.4927199999999994</v>
      </c>
    </row>
    <row r="32" spans="1:2" x14ac:dyDescent="0.25">
      <c r="A32" s="255" t="s">
        <v>85</v>
      </c>
      <c r="B32" s="295"/>
    </row>
    <row r="33" spans="1:2" x14ac:dyDescent="0.25">
      <c r="A33" s="256" t="s">
        <v>77</v>
      </c>
      <c r="B33" s="295">
        <v>5.7953999999999999</v>
      </c>
    </row>
    <row r="34" spans="1:2" x14ac:dyDescent="0.25">
      <c r="A34" s="255" t="s">
        <v>168</v>
      </c>
      <c r="B34" s="295">
        <v>74.611330000000009</v>
      </c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6" sqref="A6"/>
    </sheetView>
  </sheetViews>
  <sheetFormatPr defaultRowHeight="15" x14ac:dyDescent="0.25"/>
  <cols>
    <col min="1" max="1" width="15.28515625" customWidth="1"/>
    <col min="2" max="2" width="23.140625" customWidth="1"/>
    <col min="3" max="7" width="4.85546875" bestFit="1" customWidth="1"/>
  </cols>
  <sheetData>
    <row r="1" spans="1:7" x14ac:dyDescent="0.25">
      <c r="A1" s="86" t="s">
        <v>241</v>
      </c>
      <c r="B1" t="s">
        <v>203</v>
      </c>
    </row>
    <row r="2" spans="1:7" x14ac:dyDescent="0.25">
      <c r="A2" s="86" t="s">
        <v>188</v>
      </c>
      <c r="B2" t="s">
        <v>191</v>
      </c>
    </row>
    <row r="3" spans="1:7" x14ac:dyDescent="0.25">
      <c r="A3" s="86" t="s">
        <v>240</v>
      </c>
      <c r="B3" t="s">
        <v>85</v>
      </c>
    </row>
    <row r="4" spans="1:7" x14ac:dyDescent="0.25">
      <c r="A4" s="86" t="s">
        <v>49</v>
      </c>
      <c r="B4" t="s">
        <v>135</v>
      </c>
    </row>
    <row r="6" spans="1:7" x14ac:dyDescent="0.25">
      <c r="A6" t="s">
        <v>250</v>
      </c>
      <c r="B6" t="s">
        <v>140</v>
      </c>
      <c r="C6" t="s">
        <v>141</v>
      </c>
      <c r="D6" t="s">
        <v>142</v>
      </c>
      <c r="E6" t="s">
        <v>143</v>
      </c>
      <c r="F6" t="s">
        <v>144</v>
      </c>
      <c r="G6" t="s">
        <v>145</v>
      </c>
    </row>
    <row r="7" spans="1:7" x14ac:dyDescent="0.25">
      <c r="A7" s="295">
        <v>5.7953999999999999</v>
      </c>
      <c r="B7" s="295">
        <v>0.70369999999999999</v>
      </c>
      <c r="C7" s="295">
        <v>1.111</v>
      </c>
      <c r="D7" s="295">
        <v>0.90990000000000004</v>
      </c>
      <c r="E7" s="295">
        <v>1.1428</v>
      </c>
      <c r="F7" s="295">
        <v>0.5</v>
      </c>
      <c r="G7" s="295">
        <v>1.4279999999999999</v>
      </c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29" sqref="A29"/>
    </sheetView>
  </sheetViews>
  <sheetFormatPr defaultRowHeight="15" x14ac:dyDescent="0.25"/>
  <cols>
    <col min="1" max="1" width="60.42578125" bestFit="1" customWidth="1"/>
    <col min="2" max="2" width="23.140625" bestFit="1" customWidth="1"/>
    <col min="3" max="3" width="23.85546875" bestFit="1" customWidth="1"/>
  </cols>
  <sheetData>
    <row r="1" spans="1:2" x14ac:dyDescent="0.25">
      <c r="A1" s="86" t="s">
        <v>241</v>
      </c>
      <c r="B1" t="s">
        <v>203</v>
      </c>
    </row>
    <row r="2" spans="1:2" x14ac:dyDescent="0.25">
      <c r="A2" s="86" t="s">
        <v>188</v>
      </c>
      <c r="B2" t="s">
        <v>191</v>
      </c>
    </row>
    <row r="3" spans="1:2" x14ac:dyDescent="0.25">
      <c r="A3" s="86" t="s">
        <v>248</v>
      </c>
      <c r="B3" t="s">
        <v>135</v>
      </c>
    </row>
    <row r="4" spans="1:2" x14ac:dyDescent="0.25">
      <c r="A4" s="86" t="s">
        <v>87</v>
      </c>
      <c r="B4" t="s">
        <v>135</v>
      </c>
    </row>
    <row r="5" spans="1:2" x14ac:dyDescent="0.25">
      <c r="A5" s="86" t="s">
        <v>89</v>
      </c>
      <c r="B5" t="s">
        <v>135</v>
      </c>
    </row>
    <row r="6" spans="1:2" x14ac:dyDescent="0.25">
      <c r="A6" s="86" t="s">
        <v>90</v>
      </c>
      <c r="B6" t="s">
        <v>135</v>
      </c>
    </row>
    <row r="7" spans="1:2" x14ac:dyDescent="0.25">
      <c r="A7" s="86" t="s">
        <v>91</v>
      </c>
      <c r="B7" t="s">
        <v>135</v>
      </c>
    </row>
    <row r="8" spans="1:2" x14ac:dyDescent="0.25">
      <c r="A8" s="86" t="s">
        <v>92</v>
      </c>
      <c r="B8" t="s">
        <v>135</v>
      </c>
    </row>
    <row r="10" spans="1:2" x14ac:dyDescent="0.25">
      <c r="A10" s="86" t="s">
        <v>167</v>
      </c>
      <c r="B10" t="s">
        <v>169</v>
      </c>
    </row>
    <row r="11" spans="1:2" x14ac:dyDescent="0.25">
      <c r="A11" s="255" t="s">
        <v>83</v>
      </c>
      <c r="B11" s="295"/>
    </row>
    <row r="12" spans="1:2" x14ac:dyDescent="0.25">
      <c r="A12" s="256" t="s">
        <v>81</v>
      </c>
      <c r="B12" s="295">
        <v>1.111</v>
      </c>
    </row>
    <row r="13" spans="1:2" x14ac:dyDescent="0.25">
      <c r="A13" s="255" t="s">
        <v>153</v>
      </c>
      <c r="B13" s="295"/>
    </row>
    <row r="14" spans="1:2" x14ac:dyDescent="0.25">
      <c r="A14" s="256" t="s">
        <v>163</v>
      </c>
      <c r="B14" s="295">
        <v>1.05545</v>
      </c>
    </row>
    <row r="15" spans="1:2" x14ac:dyDescent="0.25">
      <c r="A15" s="255" t="s">
        <v>139</v>
      </c>
      <c r="B15" s="295"/>
    </row>
    <row r="16" spans="1:2" x14ac:dyDescent="0.25">
      <c r="A16" s="256" t="s">
        <v>76</v>
      </c>
      <c r="B16" s="295">
        <v>0.92212999999999989</v>
      </c>
    </row>
    <row r="17" spans="1:2" x14ac:dyDescent="0.25">
      <c r="A17" s="255" t="s">
        <v>86</v>
      </c>
      <c r="B17" s="295"/>
    </row>
    <row r="18" spans="1:2" x14ac:dyDescent="0.25">
      <c r="A18" s="256" t="s">
        <v>76</v>
      </c>
      <c r="B18" s="295">
        <v>0.97879099999999997</v>
      </c>
    </row>
    <row r="19" spans="1:2" x14ac:dyDescent="0.25">
      <c r="A19" s="255" t="s">
        <v>84</v>
      </c>
      <c r="B19" s="295"/>
    </row>
    <row r="20" spans="1:2" x14ac:dyDescent="0.25">
      <c r="A20" s="256" t="s">
        <v>76</v>
      </c>
      <c r="B20" s="295">
        <v>1.049895</v>
      </c>
    </row>
    <row r="21" spans="1:2" x14ac:dyDescent="0.25">
      <c r="A21" s="255" t="s">
        <v>137</v>
      </c>
      <c r="B21" s="295"/>
    </row>
    <row r="22" spans="1:2" x14ac:dyDescent="0.25">
      <c r="A22" s="256" t="s">
        <v>76</v>
      </c>
      <c r="B22" s="295">
        <v>1.111</v>
      </c>
    </row>
    <row r="23" spans="1:2" x14ac:dyDescent="0.25">
      <c r="A23" s="255" t="s">
        <v>209</v>
      </c>
      <c r="B23" s="295"/>
    </row>
    <row r="24" spans="1:2" x14ac:dyDescent="0.25">
      <c r="A24" s="256" t="s">
        <v>76</v>
      </c>
      <c r="B24" s="295">
        <v>0.99990000000000001</v>
      </c>
    </row>
    <row r="25" spans="1:2" x14ac:dyDescent="0.25">
      <c r="A25" s="255" t="s">
        <v>216</v>
      </c>
      <c r="B25" s="295"/>
    </row>
    <row r="26" spans="1:2" x14ac:dyDescent="0.25">
      <c r="A26" s="256" t="s">
        <v>133</v>
      </c>
      <c r="B26" s="295">
        <v>0.22220000000000001</v>
      </c>
    </row>
    <row r="27" spans="1:2" x14ac:dyDescent="0.25">
      <c r="A27" s="255" t="s">
        <v>208</v>
      </c>
      <c r="B27" s="295"/>
    </row>
    <row r="28" spans="1:2" x14ac:dyDescent="0.25">
      <c r="A28" s="256" t="s">
        <v>185</v>
      </c>
      <c r="B28" s="295">
        <v>0.75548000000000004</v>
      </c>
    </row>
    <row r="29" spans="1:2" x14ac:dyDescent="0.25">
      <c r="A29" s="256" t="s">
        <v>186</v>
      </c>
      <c r="B29" s="295">
        <v>0.75548000000000004</v>
      </c>
    </row>
    <row r="30" spans="1:2" x14ac:dyDescent="0.25">
      <c r="A30" s="255" t="s">
        <v>235</v>
      </c>
      <c r="B30" s="295"/>
    </row>
    <row r="31" spans="1:2" x14ac:dyDescent="0.25">
      <c r="A31" s="256" t="s">
        <v>76</v>
      </c>
      <c r="B31" s="295">
        <v>0.87769000000000008</v>
      </c>
    </row>
    <row r="32" spans="1:2" x14ac:dyDescent="0.25">
      <c r="A32" s="255" t="s">
        <v>85</v>
      </c>
      <c r="B32" s="295"/>
    </row>
    <row r="33" spans="1:2" x14ac:dyDescent="0.25">
      <c r="A33" s="256" t="s">
        <v>77</v>
      </c>
      <c r="B33" s="295">
        <v>1.111</v>
      </c>
    </row>
    <row r="34" spans="1:2" x14ac:dyDescent="0.25">
      <c r="A34" s="255" t="s">
        <v>168</v>
      </c>
      <c r="B34" s="295">
        <v>10.950016000000002</v>
      </c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8"/>
  <sheetViews>
    <sheetView topLeftCell="B46" workbookViewId="0">
      <selection activeCell="D15" sqref="D15"/>
    </sheetView>
  </sheetViews>
  <sheetFormatPr defaultRowHeight="15" x14ac:dyDescent="0.25"/>
  <cols>
    <col min="1" max="1" width="118.42578125" customWidth="1"/>
    <col min="2" max="2" width="20.85546875" bestFit="1" customWidth="1"/>
    <col min="3" max="3" width="6.5703125" customWidth="1"/>
    <col min="4" max="4" width="6.5703125" bestFit="1" customWidth="1"/>
    <col min="5" max="6" width="5.5703125" customWidth="1"/>
    <col min="7" max="7" width="11.85546875" bestFit="1" customWidth="1"/>
  </cols>
  <sheetData>
    <row r="3" spans="1:7" x14ac:dyDescent="0.25">
      <c r="A3" s="86" t="s">
        <v>249</v>
      </c>
      <c r="B3" s="86" t="s">
        <v>239</v>
      </c>
    </row>
    <row r="4" spans="1:7" x14ac:dyDescent="0.25">
      <c r="A4" s="86" t="s">
        <v>167</v>
      </c>
      <c r="B4">
        <v>2019</v>
      </c>
      <c r="C4">
        <v>2020</v>
      </c>
      <c r="D4">
        <v>2021</v>
      </c>
      <c r="E4">
        <v>2022</v>
      </c>
      <c r="F4">
        <v>2023</v>
      </c>
      <c r="G4" t="s">
        <v>168</v>
      </c>
    </row>
    <row r="5" spans="1:7" x14ac:dyDescent="0.25">
      <c r="A5" s="255" t="s">
        <v>153</v>
      </c>
      <c r="B5" s="87"/>
      <c r="C5" s="87"/>
      <c r="D5" s="87"/>
      <c r="E5" s="87"/>
      <c r="F5" s="87"/>
      <c r="G5" s="87"/>
    </row>
    <row r="6" spans="1:7" x14ac:dyDescent="0.25">
      <c r="A6" s="256" t="s">
        <v>193</v>
      </c>
      <c r="B6" s="87"/>
      <c r="C6" s="87"/>
      <c r="D6" s="87">
        <v>5.2379100000000003</v>
      </c>
      <c r="E6" s="87"/>
      <c r="F6" s="87"/>
      <c r="G6" s="87">
        <v>5.2379100000000003</v>
      </c>
    </row>
    <row r="7" spans="1:7" x14ac:dyDescent="0.25">
      <c r="A7" s="256" t="s">
        <v>194</v>
      </c>
      <c r="B7" s="87"/>
      <c r="C7" s="87"/>
      <c r="D7" s="87">
        <v>5.7403599999999999</v>
      </c>
      <c r="E7" s="87"/>
      <c r="F7" s="87"/>
      <c r="G7" s="87">
        <v>5.7403599999999999</v>
      </c>
    </row>
    <row r="8" spans="1:7" x14ac:dyDescent="0.25">
      <c r="A8" s="256" t="s">
        <v>223</v>
      </c>
      <c r="B8" s="87"/>
      <c r="C8" s="87"/>
      <c r="D8" s="87">
        <v>5.07</v>
      </c>
      <c r="E8" s="87"/>
      <c r="F8" s="87"/>
      <c r="G8" s="87">
        <v>5.07</v>
      </c>
    </row>
    <row r="9" spans="1:7" x14ac:dyDescent="0.25">
      <c r="A9" s="256" t="s">
        <v>226</v>
      </c>
      <c r="B9" s="87"/>
      <c r="C9" s="87"/>
      <c r="D9" s="87">
        <v>5.8257999999999992</v>
      </c>
      <c r="E9" s="87"/>
      <c r="F9" s="87"/>
      <c r="G9" s="87">
        <v>5.8257999999999992</v>
      </c>
    </row>
    <row r="10" spans="1:7" x14ac:dyDescent="0.25">
      <c r="A10" s="256" t="s">
        <v>228</v>
      </c>
      <c r="B10" s="87"/>
      <c r="C10" s="87"/>
      <c r="D10" s="87">
        <v>6.5944000000000003</v>
      </c>
      <c r="E10" s="87"/>
      <c r="F10" s="87"/>
      <c r="G10" s="87">
        <v>6.5944000000000003</v>
      </c>
    </row>
    <row r="11" spans="1:7" x14ac:dyDescent="0.25">
      <c r="A11" s="256" t="s">
        <v>225</v>
      </c>
      <c r="B11" s="87"/>
      <c r="C11" s="87"/>
      <c r="D11" s="87">
        <v>5.7310600000000003</v>
      </c>
      <c r="E11" s="87"/>
      <c r="F11" s="87"/>
      <c r="G11" s="87">
        <v>5.7310600000000003</v>
      </c>
    </row>
    <row r="12" spans="1:7" x14ac:dyDescent="0.25">
      <c r="A12" s="256" t="s">
        <v>204</v>
      </c>
      <c r="B12" s="87"/>
      <c r="C12" s="87"/>
      <c r="D12" s="87">
        <v>5.9975000000000005</v>
      </c>
      <c r="E12" s="87"/>
      <c r="F12" s="87"/>
      <c r="G12" s="87">
        <v>5.9975000000000005</v>
      </c>
    </row>
    <row r="13" spans="1:7" x14ac:dyDescent="0.25">
      <c r="A13" s="256" t="s">
        <v>206</v>
      </c>
      <c r="B13" s="87"/>
      <c r="C13" s="87"/>
      <c r="D13" s="87">
        <v>5.8033700000000001</v>
      </c>
      <c r="E13" s="87"/>
      <c r="F13" s="87"/>
      <c r="G13" s="87">
        <v>5.8033700000000001</v>
      </c>
    </row>
    <row r="14" spans="1:7" x14ac:dyDescent="0.25">
      <c r="A14" s="256" t="s">
        <v>202</v>
      </c>
      <c r="B14" s="87"/>
      <c r="C14" s="87"/>
      <c r="D14" s="87">
        <v>5.9452170000000004</v>
      </c>
      <c r="E14" s="87"/>
      <c r="F14" s="87"/>
      <c r="G14" s="87">
        <v>5.9452170000000004</v>
      </c>
    </row>
    <row r="15" spans="1:7" x14ac:dyDescent="0.25">
      <c r="A15" s="256" t="s">
        <v>196</v>
      </c>
      <c r="B15" s="87"/>
      <c r="C15" s="87"/>
      <c r="D15" s="87">
        <v>5.7975000000000003</v>
      </c>
      <c r="E15" s="87"/>
      <c r="F15" s="87"/>
      <c r="G15" s="87">
        <v>5.7975000000000003</v>
      </c>
    </row>
    <row r="16" spans="1:7" x14ac:dyDescent="0.25">
      <c r="A16" s="256" t="s">
        <v>221</v>
      </c>
      <c r="B16" s="87"/>
      <c r="C16" s="87"/>
      <c r="D16" s="87">
        <v>5.6832000000000003</v>
      </c>
      <c r="E16" s="87"/>
      <c r="F16" s="87"/>
      <c r="G16" s="87">
        <v>5.6832000000000003</v>
      </c>
    </row>
    <row r="17" spans="1:7" x14ac:dyDescent="0.25">
      <c r="A17" s="256" t="s">
        <v>197</v>
      </c>
      <c r="B17" s="87"/>
      <c r="C17" s="87"/>
      <c r="D17" s="87">
        <v>5.0220000000000002</v>
      </c>
      <c r="E17" s="87"/>
      <c r="F17" s="87"/>
      <c r="G17" s="87">
        <v>5.0220000000000002</v>
      </c>
    </row>
    <row r="18" spans="1:7" x14ac:dyDescent="0.25">
      <c r="A18" s="256" t="s">
        <v>198</v>
      </c>
      <c r="B18" s="87"/>
      <c r="C18" s="87"/>
      <c r="D18" s="87">
        <v>6.0286</v>
      </c>
      <c r="E18" s="87"/>
      <c r="F18" s="87"/>
      <c r="G18" s="87">
        <v>6.0286</v>
      </c>
    </row>
    <row r="19" spans="1:7" x14ac:dyDescent="0.25">
      <c r="A19" s="256" t="s">
        <v>227</v>
      </c>
      <c r="B19" s="87"/>
      <c r="C19" s="87"/>
      <c r="D19" s="87">
        <v>4.8593600000000006</v>
      </c>
      <c r="E19" s="87"/>
      <c r="F19" s="87"/>
      <c r="G19" s="87">
        <v>4.8593600000000006</v>
      </c>
    </row>
    <row r="20" spans="1:7" x14ac:dyDescent="0.25">
      <c r="A20" s="256" t="s">
        <v>224</v>
      </c>
      <c r="B20" s="87"/>
      <c r="C20" s="87"/>
      <c r="D20" s="87">
        <v>6.1461999999999994</v>
      </c>
      <c r="E20" s="87"/>
      <c r="F20" s="87"/>
      <c r="G20" s="87">
        <v>6.1461999999999994</v>
      </c>
    </row>
    <row r="21" spans="1:7" x14ac:dyDescent="0.25">
      <c r="A21" s="256" t="s">
        <v>200</v>
      </c>
      <c r="B21" s="87"/>
      <c r="C21" s="87"/>
      <c r="D21" s="87">
        <v>5.9552000000000005</v>
      </c>
      <c r="E21" s="87"/>
      <c r="F21" s="87"/>
      <c r="G21" s="87">
        <v>5.9552000000000005</v>
      </c>
    </row>
    <row r="22" spans="1:7" x14ac:dyDescent="0.25">
      <c r="A22" s="256" t="s">
        <v>203</v>
      </c>
      <c r="B22" s="87"/>
      <c r="C22" s="87"/>
      <c r="D22" s="87">
        <v>7.7136499999999995</v>
      </c>
      <c r="E22" s="87"/>
      <c r="F22" s="87"/>
      <c r="G22" s="87">
        <v>7.7136499999999995</v>
      </c>
    </row>
    <row r="23" spans="1:7" x14ac:dyDescent="0.25">
      <c r="A23" s="255" t="s">
        <v>86</v>
      </c>
      <c r="B23" s="87"/>
      <c r="C23" s="87"/>
      <c r="D23" s="87"/>
      <c r="E23" s="87"/>
      <c r="F23" s="87"/>
      <c r="G23" s="87"/>
    </row>
    <row r="24" spans="1:7" x14ac:dyDescent="0.25">
      <c r="A24" s="256" t="s">
        <v>192</v>
      </c>
      <c r="B24" s="87">
        <v>7.2683</v>
      </c>
      <c r="C24" s="87"/>
      <c r="D24" s="87"/>
      <c r="E24" s="87"/>
      <c r="F24" s="87"/>
      <c r="G24" s="87">
        <v>7.2683</v>
      </c>
    </row>
    <row r="25" spans="1:7" x14ac:dyDescent="0.25">
      <c r="A25" s="256" t="s">
        <v>193</v>
      </c>
      <c r="B25" s="87">
        <v>6.42706</v>
      </c>
      <c r="C25" s="87"/>
      <c r="D25" s="87"/>
      <c r="E25" s="87"/>
      <c r="F25" s="87"/>
      <c r="G25" s="87">
        <v>6.42706</v>
      </c>
    </row>
    <row r="26" spans="1:7" x14ac:dyDescent="0.25">
      <c r="A26" s="256" t="s">
        <v>194</v>
      </c>
      <c r="B26" s="87">
        <v>6.4409999999999998</v>
      </c>
      <c r="C26" s="87"/>
      <c r="D26" s="87"/>
      <c r="E26" s="87"/>
      <c r="F26" s="87"/>
      <c r="G26" s="87">
        <v>6.4409999999999998</v>
      </c>
    </row>
    <row r="27" spans="1:7" x14ac:dyDescent="0.25">
      <c r="A27" s="256" t="s">
        <v>206</v>
      </c>
      <c r="B27" s="87"/>
      <c r="C27" s="87"/>
      <c r="D27" s="87"/>
      <c r="E27" s="87">
        <v>5.8228490000000006</v>
      </c>
      <c r="F27" s="87"/>
      <c r="G27" s="87">
        <v>5.8228490000000006</v>
      </c>
    </row>
    <row r="28" spans="1:7" x14ac:dyDescent="0.25">
      <c r="A28" s="256" t="s">
        <v>195</v>
      </c>
      <c r="B28" s="87">
        <v>6.3595699999999997</v>
      </c>
      <c r="C28" s="87"/>
      <c r="D28" s="87"/>
      <c r="E28" s="87"/>
      <c r="F28" s="87"/>
      <c r="G28" s="87">
        <v>6.3595699999999997</v>
      </c>
    </row>
    <row r="29" spans="1:7" x14ac:dyDescent="0.25">
      <c r="A29" s="256" t="s">
        <v>202</v>
      </c>
      <c r="B29" s="87"/>
      <c r="C29" s="87"/>
      <c r="D29" s="87"/>
      <c r="E29" s="87">
        <v>5.8236930000000005</v>
      </c>
      <c r="F29" s="87"/>
      <c r="G29" s="87">
        <v>5.8236930000000005</v>
      </c>
    </row>
    <row r="30" spans="1:7" x14ac:dyDescent="0.25">
      <c r="A30" s="256" t="s">
        <v>196</v>
      </c>
      <c r="B30" s="87">
        <v>6.9116</v>
      </c>
      <c r="C30" s="87"/>
      <c r="D30" s="87"/>
      <c r="E30" s="87"/>
      <c r="F30" s="87"/>
      <c r="G30" s="87">
        <v>6.9116</v>
      </c>
    </row>
    <row r="31" spans="1:7" x14ac:dyDescent="0.25">
      <c r="A31" s="256" t="s">
        <v>197</v>
      </c>
      <c r="B31" s="87">
        <v>7.9329999999999998</v>
      </c>
      <c r="C31" s="87"/>
      <c r="D31" s="87"/>
      <c r="E31" s="87"/>
      <c r="F31" s="87"/>
      <c r="G31" s="87">
        <v>7.9329999999999998</v>
      </c>
    </row>
    <row r="32" spans="1:7" x14ac:dyDescent="0.25">
      <c r="A32" s="256" t="s">
        <v>198</v>
      </c>
      <c r="B32" s="87">
        <v>6.3472000000000008</v>
      </c>
      <c r="C32" s="87"/>
      <c r="D32" s="87"/>
      <c r="E32" s="87"/>
      <c r="F32" s="87"/>
      <c r="G32" s="87">
        <v>6.3472000000000008</v>
      </c>
    </row>
    <row r="33" spans="1:7" x14ac:dyDescent="0.25">
      <c r="A33" s="256" t="s">
        <v>205</v>
      </c>
      <c r="B33" s="87"/>
      <c r="C33" s="87">
        <v>6.4941000000000004</v>
      </c>
      <c r="D33" s="87"/>
      <c r="E33" s="87"/>
      <c r="F33" s="87"/>
      <c r="G33" s="87">
        <v>6.4941000000000004</v>
      </c>
    </row>
    <row r="34" spans="1:7" x14ac:dyDescent="0.25">
      <c r="A34" s="256" t="s">
        <v>199</v>
      </c>
      <c r="B34" s="87">
        <v>7.2191999999999998</v>
      </c>
      <c r="C34" s="87"/>
      <c r="D34" s="87"/>
      <c r="E34" s="87"/>
      <c r="F34" s="87"/>
      <c r="G34" s="87">
        <v>7.2191999999999998</v>
      </c>
    </row>
    <row r="35" spans="1:7" x14ac:dyDescent="0.25">
      <c r="A35" s="256" t="s">
        <v>200</v>
      </c>
      <c r="B35" s="87">
        <v>7.3144</v>
      </c>
      <c r="C35" s="87"/>
      <c r="D35" s="87"/>
      <c r="E35" s="87"/>
      <c r="F35" s="87"/>
      <c r="G35" s="87">
        <v>7.3144</v>
      </c>
    </row>
    <row r="36" spans="1:7" x14ac:dyDescent="0.25">
      <c r="A36" s="256" t="s">
        <v>203</v>
      </c>
      <c r="B36" s="87"/>
      <c r="C36" s="87"/>
      <c r="D36" s="87"/>
      <c r="E36" s="87">
        <v>6.4427380000000012</v>
      </c>
      <c r="F36" s="87"/>
      <c r="G36" s="87">
        <v>6.4427380000000012</v>
      </c>
    </row>
    <row r="37" spans="1:7" x14ac:dyDescent="0.25">
      <c r="A37" s="255" t="s">
        <v>84</v>
      </c>
      <c r="B37" s="87"/>
      <c r="C37" s="87"/>
      <c r="D37" s="87"/>
      <c r="E37" s="87"/>
      <c r="F37" s="87"/>
      <c r="G37" s="87"/>
    </row>
    <row r="38" spans="1:7" x14ac:dyDescent="0.25">
      <c r="A38" s="256" t="s">
        <v>217</v>
      </c>
      <c r="B38" s="87"/>
      <c r="C38" s="87"/>
      <c r="D38" s="87"/>
      <c r="E38" s="87">
        <v>6.9848470000000002</v>
      </c>
      <c r="F38" s="87"/>
      <c r="G38" s="87">
        <v>6.9848470000000002</v>
      </c>
    </row>
    <row r="39" spans="1:7" x14ac:dyDescent="0.25">
      <c r="A39" s="256" t="s">
        <v>219</v>
      </c>
      <c r="B39" s="87"/>
      <c r="C39" s="87"/>
      <c r="D39" s="87"/>
      <c r="E39" s="87">
        <v>5.3182999999999998</v>
      </c>
      <c r="F39" s="87"/>
      <c r="G39" s="87">
        <v>5.3182999999999998</v>
      </c>
    </row>
    <row r="40" spans="1:7" x14ac:dyDescent="0.25">
      <c r="A40" s="256" t="s">
        <v>207</v>
      </c>
      <c r="B40" s="87"/>
      <c r="C40" s="87"/>
      <c r="D40" s="87">
        <v>5.1194899999999999</v>
      </c>
      <c r="E40" s="87"/>
      <c r="F40" s="87"/>
      <c r="G40" s="87">
        <v>5.1194899999999999</v>
      </c>
    </row>
    <row r="41" spans="1:7" x14ac:dyDescent="0.25">
      <c r="A41" s="256" t="s">
        <v>213</v>
      </c>
      <c r="B41" s="87"/>
      <c r="C41" s="87"/>
      <c r="D41" s="87"/>
      <c r="E41" s="87">
        <v>6.0174400000000006</v>
      </c>
      <c r="F41" s="87"/>
      <c r="G41" s="87">
        <v>6.0174400000000006</v>
      </c>
    </row>
    <row r="42" spans="1:7" x14ac:dyDescent="0.25">
      <c r="A42" s="256" t="s">
        <v>204</v>
      </c>
      <c r="B42" s="87">
        <v>6.5833000000000013</v>
      </c>
      <c r="C42" s="87"/>
      <c r="D42" s="87"/>
      <c r="E42" s="87"/>
      <c r="F42" s="87"/>
      <c r="G42" s="87">
        <v>6.5833000000000013</v>
      </c>
    </row>
    <row r="43" spans="1:7" x14ac:dyDescent="0.25">
      <c r="A43" s="256" t="s">
        <v>206</v>
      </c>
      <c r="B43" s="87"/>
      <c r="C43" s="87"/>
      <c r="D43" s="87"/>
      <c r="E43" s="87">
        <v>6.3346400000000003</v>
      </c>
      <c r="F43" s="87"/>
      <c r="G43" s="87">
        <v>6.3346400000000003</v>
      </c>
    </row>
    <row r="44" spans="1:7" x14ac:dyDescent="0.25">
      <c r="A44" s="256" t="s">
        <v>195</v>
      </c>
      <c r="B44" s="87"/>
      <c r="C44" s="87">
        <v>6.7481500000000008</v>
      </c>
      <c r="D44" s="87"/>
      <c r="E44" s="87"/>
      <c r="F44" s="87"/>
      <c r="G44" s="87">
        <v>6.7481500000000008</v>
      </c>
    </row>
    <row r="45" spans="1:7" x14ac:dyDescent="0.25">
      <c r="A45" s="256" t="s">
        <v>202</v>
      </c>
      <c r="B45" s="87"/>
      <c r="C45" s="87"/>
      <c r="D45" s="87"/>
      <c r="E45" s="87">
        <v>5.1383000000000001</v>
      </c>
      <c r="F45" s="87"/>
      <c r="G45" s="87">
        <v>5.1383000000000001</v>
      </c>
    </row>
    <row r="46" spans="1:7" x14ac:dyDescent="0.25">
      <c r="A46" s="256" t="s">
        <v>196</v>
      </c>
      <c r="B46" s="87">
        <v>7.3845800000000006</v>
      </c>
      <c r="C46" s="87"/>
      <c r="D46" s="87"/>
      <c r="E46" s="87"/>
      <c r="F46" s="87"/>
      <c r="G46" s="87">
        <v>7.3845800000000006</v>
      </c>
    </row>
    <row r="47" spans="1:7" x14ac:dyDescent="0.25">
      <c r="A47" s="256" t="s">
        <v>221</v>
      </c>
      <c r="B47" s="87"/>
      <c r="C47" s="87"/>
      <c r="D47" s="87"/>
      <c r="E47" s="87">
        <v>6.2047239999999997</v>
      </c>
      <c r="F47" s="87"/>
      <c r="G47" s="87">
        <v>6.2047239999999997</v>
      </c>
    </row>
    <row r="48" spans="1:7" x14ac:dyDescent="0.25">
      <c r="A48" s="256" t="s">
        <v>197</v>
      </c>
      <c r="B48" s="87"/>
      <c r="C48" s="87"/>
      <c r="D48" s="87">
        <v>6.3443149999999999</v>
      </c>
      <c r="E48" s="87"/>
      <c r="F48" s="87"/>
      <c r="G48" s="87">
        <v>6.3443149999999999</v>
      </c>
    </row>
    <row r="49" spans="1:7" x14ac:dyDescent="0.25">
      <c r="A49" s="256" t="s">
        <v>229</v>
      </c>
      <c r="B49" s="87"/>
      <c r="C49" s="87"/>
      <c r="D49" s="87"/>
      <c r="E49" s="87">
        <v>5.6689380000000007</v>
      </c>
      <c r="F49" s="87"/>
      <c r="G49" s="87">
        <v>5.6689380000000007</v>
      </c>
    </row>
    <row r="50" spans="1:7" x14ac:dyDescent="0.25">
      <c r="A50" s="256" t="s">
        <v>198</v>
      </c>
      <c r="B50" s="87"/>
      <c r="C50" s="87">
        <v>6.8844000000000012</v>
      </c>
      <c r="D50" s="87"/>
      <c r="E50" s="87"/>
      <c r="F50" s="87"/>
      <c r="G50" s="87">
        <v>6.8844000000000012</v>
      </c>
    </row>
    <row r="51" spans="1:7" x14ac:dyDescent="0.25">
      <c r="A51" s="256" t="s">
        <v>205</v>
      </c>
      <c r="B51" s="87">
        <v>7.8079000000000001</v>
      </c>
      <c r="C51" s="87"/>
      <c r="D51" s="87"/>
      <c r="E51" s="87"/>
      <c r="F51" s="87"/>
      <c r="G51" s="87">
        <v>7.8079000000000001</v>
      </c>
    </row>
    <row r="52" spans="1:7" x14ac:dyDescent="0.25">
      <c r="A52" s="256" t="s">
        <v>199</v>
      </c>
      <c r="B52" s="87">
        <v>6.6119900000000005</v>
      </c>
      <c r="C52" s="87"/>
      <c r="D52" s="87"/>
      <c r="E52" s="87"/>
      <c r="F52" s="87"/>
      <c r="G52" s="87">
        <v>6.6119900000000005</v>
      </c>
    </row>
    <row r="53" spans="1:7" x14ac:dyDescent="0.25">
      <c r="A53" s="256" t="s">
        <v>200</v>
      </c>
      <c r="B53" s="87"/>
      <c r="C53" s="87">
        <v>7.3095200000000009</v>
      </c>
      <c r="D53" s="87"/>
      <c r="E53" s="87"/>
      <c r="F53" s="87"/>
      <c r="G53" s="87">
        <v>7.3095200000000009</v>
      </c>
    </row>
    <row r="54" spans="1:7" x14ac:dyDescent="0.25">
      <c r="A54" s="256" t="s">
        <v>203</v>
      </c>
      <c r="B54" s="87"/>
      <c r="C54" s="87"/>
      <c r="D54" s="87"/>
      <c r="E54" s="87">
        <v>7.2818620000000003</v>
      </c>
      <c r="F54" s="87"/>
      <c r="G54" s="87">
        <v>7.2818620000000003</v>
      </c>
    </row>
    <row r="55" spans="1:7" x14ac:dyDescent="0.25">
      <c r="A55" s="255" t="s">
        <v>212</v>
      </c>
      <c r="B55" s="87"/>
      <c r="C55" s="87"/>
      <c r="D55" s="87"/>
      <c r="E55" s="87"/>
      <c r="F55" s="87"/>
      <c r="G55" s="87"/>
    </row>
    <row r="56" spans="1:7" x14ac:dyDescent="0.25">
      <c r="A56" s="256" t="s">
        <v>207</v>
      </c>
      <c r="B56" s="87"/>
      <c r="C56" s="87"/>
      <c r="D56" s="87">
        <v>5.0029200000000005</v>
      </c>
      <c r="E56" s="87"/>
      <c r="F56" s="87"/>
      <c r="G56" s="87">
        <v>5.0029200000000005</v>
      </c>
    </row>
    <row r="57" spans="1:7" x14ac:dyDescent="0.25">
      <c r="A57" s="256" t="s">
        <v>213</v>
      </c>
      <c r="B57" s="87"/>
      <c r="C57" s="87"/>
      <c r="D57" s="87">
        <v>11.920580000000001</v>
      </c>
      <c r="E57" s="87"/>
      <c r="F57" s="87"/>
      <c r="G57" s="87">
        <v>11.920580000000001</v>
      </c>
    </row>
    <row r="58" spans="1:7" x14ac:dyDescent="0.25">
      <c r="A58" s="255" t="s">
        <v>209</v>
      </c>
      <c r="B58" s="87"/>
      <c r="C58" s="87"/>
      <c r="D58" s="87"/>
      <c r="E58" s="87"/>
      <c r="F58" s="87"/>
      <c r="G58" s="87"/>
    </row>
    <row r="59" spans="1:7" x14ac:dyDescent="0.25">
      <c r="A59" s="256" t="s">
        <v>214</v>
      </c>
      <c r="B59" s="87"/>
      <c r="C59" s="87"/>
      <c r="D59" s="87">
        <v>6.2348569999999999</v>
      </c>
      <c r="E59" s="87"/>
      <c r="F59" s="87"/>
      <c r="G59" s="87">
        <v>6.2348569999999999</v>
      </c>
    </row>
    <row r="60" spans="1:7" x14ac:dyDescent="0.25">
      <c r="A60" s="256" t="s">
        <v>193</v>
      </c>
      <c r="B60" s="87"/>
      <c r="C60" s="87"/>
      <c r="D60" s="87">
        <v>6.1447399999999996</v>
      </c>
      <c r="E60" s="87"/>
      <c r="F60" s="87"/>
      <c r="G60" s="87">
        <v>6.1447399999999996</v>
      </c>
    </row>
    <row r="61" spans="1:7" x14ac:dyDescent="0.25">
      <c r="A61" s="256" t="s">
        <v>215</v>
      </c>
      <c r="B61" s="87"/>
      <c r="C61" s="87"/>
      <c r="D61" s="87">
        <v>5.3515199999999998</v>
      </c>
      <c r="E61" s="87"/>
      <c r="F61" s="87"/>
      <c r="G61" s="87">
        <v>5.3515199999999998</v>
      </c>
    </row>
    <row r="62" spans="1:7" x14ac:dyDescent="0.25">
      <c r="A62" s="256" t="s">
        <v>194</v>
      </c>
      <c r="B62" s="87"/>
      <c r="C62" s="87"/>
      <c r="D62" s="87">
        <v>4.1186399999999992</v>
      </c>
      <c r="E62" s="87"/>
      <c r="F62" s="87"/>
      <c r="G62" s="87">
        <v>4.1186399999999992</v>
      </c>
    </row>
    <row r="63" spans="1:7" x14ac:dyDescent="0.25">
      <c r="A63" s="256" t="s">
        <v>211</v>
      </c>
      <c r="B63" s="87"/>
      <c r="C63" s="87"/>
      <c r="D63" s="87">
        <v>12.827440000000001</v>
      </c>
      <c r="E63" s="87"/>
      <c r="F63" s="87"/>
      <c r="G63" s="87">
        <v>12.827440000000001</v>
      </c>
    </row>
    <row r="64" spans="1:7" x14ac:dyDescent="0.25">
      <c r="A64" s="256" t="s">
        <v>196</v>
      </c>
      <c r="B64" s="87"/>
      <c r="C64" s="87"/>
      <c r="D64" s="87"/>
      <c r="E64" s="87">
        <v>1.796046</v>
      </c>
      <c r="F64" s="87"/>
      <c r="G64" s="87">
        <v>1.796046</v>
      </c>
    </row>
    <row r="65" spans="1:7" x14ac:dyDescent="0.25">
      <c r="A65" s="256" t="s">
        <v>227</v>
      </c>
      <c r="B65" s="87"/>
      <c r="C65" s="87"/>
      <c r="D65" s="87"/>
      <c r="E65" s="87">
        <v>3.1045290000000003</v>
      </c>
      <c r="F65" s="87"/>
      <c r="G65" s="87">
        <v>3.1045290000000003</v>
      </c>
    </row>
    <row r="66" spans="1:7" x14ac:dyDescent="0.25">
      <c r="A66" s="256" t="s">
        <v>205</v>
      </c>
      <c r="B66" s="87"/>
      <c r="C66" s="87">
        <v>7.4071999999999996</v>
      </c>
      <c r="D66" s="87"/>
      <c r="E66" s="87"/>
      <c r="F66" s="87"/>
      <c r="G66" s="87">
        <v>7.4071999999999996</v>
      </c>
    </row>
    <row r="67" spans="1:7" x14ac:dyDescent="0.25">
      <c r="A67" s="256" t="s">
        <v>199</v>
      </c>
      <c r="B67" s="87"/>
      <c r="C67" s="87">
        <v>6.9619999999999997</v>
      </c>
      <c r="D67" s="87"/>
      <c r="E67" s="87"/>
      <c r="F67" s="87"/>
      <c r="G67" s="87">
        <v>6.9619999999999997</v>
      </c>
    </row>
    <row r="68" spans="1:7" x14ac:dyDescent="0.25">
      <c r="A68" s="256" t="s">
        <v>210</v>
      </c>
      <c r="B68" s="87"/>
      <c r="C68" s="87">
        <v>7.3658999999999999</v>
      </c>
      <c r="D68" s="87"/>
      <c r="E68" s="87"/>
      <c r="F68" s="87"/>
      <c r="G68" s="87">
        <v>7.3658999999999999</v>
      </c>
    </row>
    <row r="69" spans="1:7" x14ac:dyDescent="0.25">
      <c r="A69" s="256" t="s">
        <v>200</v>
      </c>
      <c r="B69" s="87"/>
      <c r="C69" s="87">
        <v>30.537400000000005</v>
      </c>
      <c r="D69" s="87"/>
      <c r="E69" s="87"/>
      <c r="F69" s="87"/>
      <c r="G69" s="87">
        <v>30.537400000000005</v>
      </c>
    </row>
    <row r="70" spans="1:7" x14ac:dyDescent="0.25">
      <c r="A70" s="256" t="s">
        <v>203</v>
      </c>
      <c r="B70" s="87"/>
      <c r="C70" s="87">
        <v>7.2055999999999996</v>
      </c>
      <c r="D70" s="87"/>
      <c r="E70" s="87"/>
      <c r="F70" s="87"/>
      <c r="G70" s="87">
        <v>7.2055999999999996</v>
      </c>
    </row>
    <row r="71" spans="1:7" x14ac:dyDescent="0.25">
      <c r="A71" s="255" t="s">
        <v>208</v>
      </c>
      <c r="B71" s="87"/>
      <c r="C71" s="87"/>
      <c r="D71" s="87"/>
      <c r="E71" s="87"/>
      <c r="F71" s="87"/>
      <c r="G71" s="87"/>
    </row>
    <row r="72" spans="1:7" x14ac:dyDescent="0.25">
      <c r="A72" s="256" t="s">
        <v>207</v>
      </c>
      <c r="B72" s="87"/>
      <c r="C72" s="87">
        <v>6.7408000000000001</v>
      </c>
      <c r="D72" s="87"/>
      <c r="E72" s="87"/>
      <c r="F72" s="87"/>
      <c r="G72" s="87">
        <v>6.7408000000000001</v>
      </c>
    </row>
    <row r="73" spans="1:7" x14ac:dyDescent="0.25">
      <c r="A73" s="256" t="s">
        <v>206</v>
      </c>
      <c r="B73" s="87"/>
      <c r="C73" s="87">
        <v>27.201999999999998</v>
      </c>
      <c r="D73" s="87"/>
      <c r="E73" s="87"/>
      <c r="F73" s="87"/>
      <c r="G73" s="87">
        <v>27.201999999999998</v>
      </c>
    </row>
    <row r="74" spans="1:7" x14ac:dyDescent="0.25">
      <c r="A74" s="256" t="s">
        <v>195</v>
      </c>
      <c r="B74" s="87"/>
      <c r="C74" s="87"/>
      <c r="D74" s="87"/>
      <c r="E74" s="87"/>
      <c r="F74" s="87">
        <v>2.8542600000000005</v>
      </c>
      <c r="G74" s="87">
        <v>2.8542600000000005</v>
      </c>
    </row>
    <row r="75" spans="1:7" x14ac:dyDescent="0.25">
      <c r="A75" s="256" t="s">
        <v>202</v>
      </c>
      <c r="B75" s="87"/>
      <c r="C75" s="87">
        <v>6.8421799999999999</v>
      </c>
      <c r="D75" s="87"/>
      <c r="E75" s="87"/>
      <c r="F75" s="87"/>
      <c r="G75" s="87">
        <v>6.8421799999999999</v>
      </c>
    </row>
    <row r="76" spans="1:7" x14ac:dyDescent="0.25">
      <c r="A76" s="256" t="s">
        <v>199</v>
      </c>
      <c r="B76" s="87"/>
      <c r="C76" s="87">
        <v>21.242999999999999</v>
      </c>
      <c r="D76" s="87"/>
      <c r="E76" s="87"/>
      <c r="F76" s="87"/>
      <c r="G76" s="87">
        <v>21.242999999999999</v>
      </c>
    </row>
    <row r="77" spans="1:7" x14ac:dyDescent="0.25">
      <c r="A77" s="256" t="s">
        <v>203</v>
      </c>
      <c r="B77" s="87"/>
      <c r="C77" s="87"/>
      <c r="D77" s="87"/>
      <c r="E77" s="87"/>
      <c r="F77" s="87">
        <v>11.160299999999999</v>
      </c>
      <c r="G77" s="87">
        <v>11.160299999999999</v>
      </c>
    </row>
    <row r="78" spans="1:7" x14ac:dyDescent="0.25">
      <c r="A78" s="255" t="s">
        <v>168</v>
      </c>
      <c r="B78" s="87">
        <v>90.609100000000012</v>
      </c>
      <c r="C78" s="87">
        <v>148.94225000000003</v>
      </c>
      <c r="D78" s="87">
        <v>162.21582899999999</v>
      </c>
      <c r="E78" s="87">
        <v>71.938906000000017</v>
      </c>
      <c r="F78" s="87">
        <v>14.014559999999999</v>
      </c>
      <c r="G78" s="87">
        <v>487.72064499999999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0.88390000000000002</v>
      </c>
      <c r="E5" s="75">
        <f>УпрВесКоэф!E5</f>
        <v>1</v>
      </c>
      <c r="F5" s="23">
        <f t="shared" ref="F5:F28" si="0">D5*E5</f>
        <v>0.88390000000000002</v>
      </c>
      <c r="G5" s="377"/>
      <c r="H5" s="391">
        <f>(F5+F6+F7)-УпрВесКоэф!$K$6</f>
        <v>1.15198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0.2601</v>
      </c>
      <c r="E6" s="75">
        <f>УпрВесКоэф!E6</f>
        <v>0.8</v>
      </c>
      <c r="F6" s="23">
        <f t="shared" si="0"/>
        <v>0.20808000000000001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1.08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0.18179999999999999</v>
      </c>
      <c r="E24" s="80">
        <f>УпрВесКоэф!E24</f>
        <v>1.83</v>
      </c>
      <c r="F24" s="22">
        <f t="shared" si="0"/>
        <v>0.33269399999999999</v>
      </c>
      <c r="G24" s="384" t="s">
        <v>2</v>
      </c>
      <c r="H24" s="370">
        <f>(F24+F25+F26+F27)-УпрВесКоэф!$K$25</f>
        <v>0.98269399999999996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</v>
      </c>
      <c r="E25" s="75">
        <f>УпрВесКоэф!E25</f>
        <v>1.5</v>
      </c>
      <c r="F25" s="23">
        <f t="shared" si="0"/>
        <v>0.15000000000000002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1</v>
      </c>
      <c r="E28" s="78">
        <f>УпрВесКоэф!E28</f>
        <v>1.4279999999999999</v>
      </c>
      <c r="F28" s="27">
        <f t="shared" si="0"/>
        <v>1.4279999999999999</v>
      </c>
      <c r="G28" s="39" t="s">
        <v>2</v>
      </c>
      <c r="H28" s="179">
        <f>F28-УпрВесКоэф!$K$28</f>
        <v>1.4279999999999999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6.6635739999999997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0.66600000000000004</v>
      </c>
      <c r="E5" s="75">
        <f>УпрВесКоэф!E5</f>
        <v>1</v>
      </c>
      <c r="F5" s="23">
        <f t="shared" ref="F5:F28" si="0">D5*E5</f>
        <v>0.66600000000000004</v>
      </c>
      <c r="G5" s="377"/>
      <c r="H5" s="391">
        <f>(F5+F6+F7)-УпрВесКоэф!$K$6</f>
        <v>0.83960000000000012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0.14199999999999999</v>
      </c>
      <c r="E6" s="75">
        <f>УпрВесКоэф!E6</f>
        <v>0.8</v>
      </c>
      <c r="F6" s="23">
        <f t="shared" si="0"/>
        <v>0.11359999999999999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1.0942799999999999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7.1400000000000005E-2</v>
      </c>
      <c r="E20" s="78">
        <f>УпрВесКоэф!E20</f>
        <v>0.2</v>
      </c>
      <c r="F20" s="27">
        <f t="shared" si="0"/>
        <v>1.4280000000000001E-2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0.8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0.2</v>
      </c>
      <c r="E25" s="75">
        <f>УпрВесКоэф!E25</f>
        <v>1.5</v>
      </c>
      <c r="F25" s="23">
        <f t="shared" si="0"/>
        <v>0.30000000000000004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5.7543800000000003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0.66600000000000004</v>
      </c>
      <c r="E5" s="75">
        <f>УпрВесКоэф!E5</f>
        <v>1</v>
      </c>
      <c r="F5" s="23">
        <f t="shared" ref="F5:F28" si="0">D5*E5</f>
        <v>0.66600000000000004</v>
      </c>
      <c r="G5" s="377"/>
      <c r="H5" s="391">
        <f>(F5+F6+F7)-УпрВесКоэф!$K$6</f>
        <v>0.83960000000000012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0.14199999999999999</v>
      </c>
      <c r="E6" s="75">
        <f>УпрВесКоэф!E6</f>
        <v>0.8</v>
      </c>
      <c r="F6" s="23">
        <f t="shared" si="0"/>
        <v>0.11359999999999999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1.0942799999999999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7.1400000000000005E-2</v>
      </c>
      <c r="E20" s="78">
        <f>УпрВесКоэф!E20</f>
        <v>0.2</v>
      </c>
      <c r="F20" s="27">
        <f t="shared" si="0"/>
        <v>1.4280000000000001E-2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0.8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0.2</v>
      </c>
      <c r="E25" s="75">
        <f>УпрВесКоэф!E25</f>
        <v>1.5</v>
      </c>
      <c r="F25" s="23">
        <f t="shared" si="0"/>
        <v>0.30000000000000004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5.7543800000000003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0.81200000000000006</v>
      </c>
      <c r="E5" s="75">
        <f>УпрВесКоэф!E5</f>
        <v>1</v>
      </c>
      <c r="F5" s="23">
        <f t="shared" ref="F5:F28" si="0">D5*E5</f>
        <v>0.81200000000000006</v>
      </c>
      <c r="G5" s="377"/>
      <c r="H5" s="391">
        <f>(F5+F6+F7)-УпрВесКоэф!$K$6</f>
        <v>1.2160000000000002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0.43</v>
      </c>
      <c r="E6" s="75">
        <f>УпрВесКоэф!E6</f>
        <v>0.8</v>
      </c>
      <c r="F6" s="23">
        <f t="shared" si="0"/>
        <v>0.34400000000000003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0.9396000000000001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0.8</v>
      </c>
      <c r="E14" s="75" t="b">
        <f>D589=УпрВесКоэф!E14</f>
        <v>0</v>
      </c>
      <c r="F14" s="23">
        <f t="shared" si="0"/>
        <v>0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0.19</v>
      </c>
      <c r="E17" s="75">
        <f>УпрВесКоэф!E17</f>
        <v>0.2</v>
      </c>
      <c r="F17" s="23">
        <f t="shared" si="0"/>
        <v>3.8000000000000006E-2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0.108</v>
      </c>
      <c r="E20" s="78">
        <f>УпрВесКоэф!E20</f>
        <v>0.2</v>
      </c>
      <c r="F20" s="27">
        <f t="shared" si="0"/>
        <v>2.1600000000000001E-2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0.12</v>
      </c>
      <c r="E24" s="80">
        <f>УпрВесКоэф!E24</f>
        <v>1.83</v>
      </c>
      <c r="F24" s="22">
        <f t="shared" si="0"/>
        <v>0.21959999999999999</v>
      </c>
      <c r="G24" s="384" t="s">
        <v>2</v>
      </c>
      <c r="H24" s="370">
        <f>(F24+F25+F26+F27)-УпрВесКоэф!$K$25</f>
        <v>1.0796000000000001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0.24</v>
      </c>
      <c r="E25" s="75">
        <f>УпрВесКоэф!E25</f>
        <v>1.5</v>
      </c>
      <c r="F25" s="23">
        <f t="shared" si="0"/>
        <v>0.36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0.82</v>
      </c>
      <c r="E28" s="78">
        <f>УпрВесКоэф!E28</f>
        <v>1.4279999999999999</v>
      </c>
      <c r="F28" s="27">
        <f t="shared" si="0"/>
        <v>1.1709599999999998</v>
      </c>
      <c r="G28" s="39" t="s">
        <v>2</v>
      </c>
      <c r="H28" s="179">
        <f>F28-УпрВесКоэф!$K$28</f>
        <v>1.1709599999999998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6.42706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A1:H1"/>
    <mergeCell ref="A2:A3"/>
    <mergeCell ref="B2:B3"/>
    <mergeCell ref="C2:F2"/>
    <mergeCell ref="G2:H2"/>
    <mergeCell ref="H5:H7"/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0.95</v>
      </c>
      <c r="E5" s="75">
        <f>УпрВесКоэф!E5</f>
        <v>1</v>
      </c>
      <c r="F5" s="23">
        <f t="shared" ref="F5:F28" si="0">D5*E5</f>
        <v>0.95</v>
      </c>
      <c r="G5" s="377"/>
      <c r="H5" s="391">
        <f>(F5+F6+F7)-УпрВесКоэф!$K$6</f>
        <v>1.3620000000000001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0.44</v>
      </c>
      <c r="E6" s="75">
        <f>УпрВесКоэф!E6</f>
        <v>0.8</v>
      </c>
      <c r="F6" s="23">
        <f t="shared" si="0"/>
        <v>0.35200000000000004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1.05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0.8</v>
      </c>
      <c r="E19" s="75">
        <f>УпрВесКоэф!E19</f>
        <v>0.15</v>
      </c>
      <c r="F19" s="23">
        <f t="shared" si="0"/>
        <v>0.12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1.1000000000000001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0.4</v>
      </c>
      <c r="E25" s="75">
        <f>УпрВесКоэф!E25</f>
        <v>1.5</v>
      </c>
      <c r="F25" s="23">
        <f t="shared" si="0"/>
        <v>0.60000000000000009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0.5</v>
      </c>
      <c r="E28" s="78">
        <f>УпрВесКоэф!E28</f>
        <v>1.4279999999999999</v>
      </c>
      <c r="F28" s="27">
        <f t="shared" si="0"/>
        <v>0.71399999999999997</v>
      </c>
      <c r="G28" s="39" t="s">
        <v>2</v>
      </c>
      <c r="H28" s="179">
        <f>F28-УпрВесКоэф!$K$28</f>
        <v>0.71399999999999997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6.2469000000000001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0.95</v>
      </c>
      <c r="E5" s="75">
        <f>УпрВесКоэф!E5</f>
        <v>1</v>
      </c>
      <c r="F5" s="23">
        <f t="shared" ref="F5:F28" si="0">D5*E5</f>
        <v>0.95</v>
      </c>
      <c r="G5" s="377"/>
      <c r="H5" s="391">
        <f>(F5+F6+F7)-УпрВесКоэф!$K$6</f>
        <v>1.3620000000000001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0.44</v>
      </c>
      <c r="E6" s="75">
        <f>УпрВесКоэф!E6</f>
        <v>0.8</v>
      </c>
      <c r="F6" s="23">
        <f t="shared" si="0"/>
        <v>0.35200000000000004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1.05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0.8</v>
      </c>
      <c r="E19" s="75">
        <f>УпрВесКоэф!E19</f>
        <v>0.15</v>
      </c>
      <c r="F19" s="23">
        <f t="shared" si="0"/>
        <v>0.12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1.1000000000000001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0.4</v>
      </c>
      <c r="E25" s="75">
        <f>УпрВесКоэф!E25</f>
        <v>1.5</v>
      </c>
      <c r="F25" s="23">
        <f t="shared" si="0"/>
        <v>0.60000000000000009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0.5</v>
      </c>
      <c r="E28" s="78">
        <f>УпрВесКоэф!E28</f>
        <v>1.4279999999999999</v>
      </c>
      <c r="F28" s="27">
        <f t="shared" si="0"/>
        <v>0.71399999999999997</v>
      </c>
      <c r="G28" s="39" t="s">
        <v>2</v>
      </c>
      <c r="H28" s="179">
        <f>F28-УпрВесКоэф!$K$28</f>
        <v>0.71399999999999997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6.2469000000000001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0.95</v>
      </c>
      <c r="E5" s="75">
        <f>УпрВесКоэф!E5</f>
        <v>1</v>
      </c>
      <c r="F5" s="23">
        <f t="shared" ref="F5:F28" si="0">D5*E5</f>
        <v>0.95</v>
      </c>
      <c r="G5" s="377"/>
      <c r="H5" s="391">
        <f>(F5+F6+F7)-УпрВесКоэф!$K$6</f>
        <v>1.3620000000000001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0.44</v>
      </c>
      <c r="E6" s="75">
        <f>УпрВесКоэф!E6</f>
        <v>0.8</v>
      </c>
      <c r="F6" s="23">
        <f t="shared" si="0"/>
        <v>0.35200000000000004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1.05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0.8</v>
      </c>
      <c r="E19" s="75">
        <f>УпрВесКоэф!E19</f>
        <v>0.15</v>
      </c>
      <c r="F19" s="23">
        <f t="shared" si="0"/>
        <v>0.12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1.1000000000000001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0.4</v>
      </c>
      <c r="E25" s="75">
        <f>УпрВесКоэф!E25</f>
        <v>1.5</v>
      </c>
      <c r="F25" s="23">
        <f t="shared" si="0"/>
        <v>0.60000000000000009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0.5</v>
      </c>
      <c r="E28" s="78">
        <f>УпрВесКоэф!E28</f>
        <v>1.4279999999999999</v>
      </c>
      <c r="F28" s="27">
        <f t="shared" si="0"/>
        <v>0.71399999999999997</v>
      </c>
      <c r="G28" s="39" t="s">
        <v>2</v>
      </c>
      <c r="H28" s="179">
        <f>F28-УпрВесКоэф!$K$28</f>
        <v>0.71399999999999997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6.2469000000000001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0.95</v>
      </c>
      <c r="E5" s="75">
        <f>УпрВесКоэф!E5</f>
        <v>1</v>
      </c>
      <c r="F5" s="23">
        <f t="shared" ref="F5:F28" si="0">D5*E5</f>
        <v>0.95</v>
      </c>
      <c r="G5" s="377"/>
      <c r="H5" s="391">
        <f>(F5+F6+F7)-УпрВесКоэф!$K$6</f>
        <v>1.3620000000000001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0.44</v>
      </c>
      <c r="E6" s="75">
        <f>УпрВесКоэф!E6</f>
        <v>0.8</v>
      </c>
      <c r="F6" s="23">
        <f t="shared" si="0"/>
        <v>0.35200000000000004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1.05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0.8</v>
      </c>
      <c r="E19" s="75">
        <f>УпрВесКоэф!E19</f>
        <v>0.15</v>
      </c>
      <c r="F19" s="23">
        <f t="shared" si="0"/>
        <v>0.12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1.1000000000000001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0.4</v>
      </c>
      <c r="E25" s="75">
        <f>УпрВесКоэф!E25</f>
        <v>1.5</v>
      </c>
      <c r="F25" s="23">
        <f t="shared" si="0"/>
        <v>0.60000000000000009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0.5</v>
      </c>
      <c r="E28" s="78">
        <f>УпрВесКоэф!E28</f>
        <v>1.4279999999999999</v>
      </c>
      <c r="F28" s="27">
        <f t="shared" si="0"/>
        <v>0.71399999999999997</v>
      </c>
      <c r="G28" s="39" t="s">
        <v>2</v>
      </c>
      <c r="H28" s="179">
        <f>F28-УпрВесКоэф!$K$28</f>
        <v>0.71399999999999997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6.2469000000000001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0.42370000000000002</v>
      </c>
      <c r="E5" s="75">
        <f>УпрВесКоэф!E5</f>
        <v>1</v>
      </c>
      <c r="F5" s="23">
        <f t="shared" ref="F5:F28" si="0">D5*E5</f>
        <v>0.42370000000000002</v>
      </c>
      <c r="G5" s="377"/>
      <c r="H5" s="391">
        <f>(F5+F6+F7)-УпрВесКоэф!$K$6</f>
        <v>0.70369999999999999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0.27500000000000002</v>
      </c>
      <c r="E6" s="75">
        <f>УпрВесКоэф!E6</f>
        <v>0.8</v>
      </c>
      <c r="F6" s="23">
        <f t="shared" si="0"/>
        <v>0.22000000000000003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1.1428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0.314</v>
      </c>
      <c r="E20" s="78">
        <f>УпрВесКоэф!E20</f>
        <v>0.2</v>
      </c>
      <c r="F20" s="27">
        <f t="shared" si="0"/>
        <v>6.2800000000000009E-2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</v>
      </c>
      <c r="E25" s="75">
        <f>УпрВесКоэф!E25</f>
        <v>1.5</v>
      </c>
      <c r="F25" s="23">
        <f t="shared" si="0"/>
        <v>0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1</v>
      </c>
      <c r="E28" s="78">
        <f>УпрВесКоэф!E28</f>
        <v>1.4279999999999999</v>
      </c>
      <c r="F28" s="27">
        <f t="shared" si="0"/>
        <v>1.4279999999999999</v>
      </c>
      <c r="G28" s="39" t="s">
        <v>2</v>
      </c>
      <c r="H28" s="179">
        <f>F28-УпрВесКоэф!$K$28</f>
        <v>1.4279999999999999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5.7953999999999999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0.88</v>
      </c>
      <c r="E5" s="75">
        <f>УпрВесКоэф!E5</f>
        <v>1</v>
      </c>
      <c r="F5" s="23">
        <f t="shared" ref="F5:F28" si="0">D5*E5</f>
        <v>0.88</v>
      </c>
      <c r="G5" s="377"/>
      <c r="H5" s="391">
        <f>(F5+F6+F7)-УпрВесКоэф!$K$6</f>
        <v>1.2040000000000002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0.33</v>
      </c>
      <c r="E6" s="75">
        <f>УпрВесКоэф!E6</f>
        <v>0.8</v>
      </c>
      <c r="F6" s="23">
        <f t="shared" si="0"/>
        <v>0.26400000000000001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0.8</v>
      </c>
      <c r="E13" s="77">
        <f>УпрВесКоэф!E13</f>
        <v>0.26</v>
      </c>
      <c r="F13" s="51">
        <f t="shared" si="0"/>
        <v>0.20800000000000002</v>
      </c>
      <c r="G13" s="377" t="s">
        <v>2</v>
      </c>
      <c r="H13" s="370">
        <f>(F13+F14+F15+F16+F17+F18+F19+F20+F21+F22+F23)-УпрВесКоэф!$K$17</f>
        <v>1.0596000000000001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4.8000000000000001E-2</v>
      </c>
      <c r="E17" s="75">
        <f>УпрВесКоэф!E17</f>
        <v>0.2</v>
      </c>
      <c r="F17" s="23">
        <f t="shared" si="0"/>
        <v>9.6000000000000009E-3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0.11</v>
      </c>
      <c r="E20" s="78">
        <f>УпрВесКоэф!E20</f>
        <v>0.2</v>
      </c>
      <c r="F20" s="27">
        <f t="shared" si="0"/>
        <v>2.2000000000000002E-2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0.23</v>
      </c>
      <c r="E24" s="80">
        <f>УпрВесКоэф!E24</f>
        <v>1.83</v>
      </c>
      <c r="F24" s="22">
        <f t="shared" si="0"/>
        <v>0.42090000000000005</v>
      </c>
      <c r="G24" s="384" t="s">
        <v>2</v>
      </c>
      <c r="H24" s="370">
        <f>(F24+F25+F26+F27)-УпрВесКоэф!$K$25</f>
        <v>1.1564000000000001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0.157</v>
      </c>
      <c r="E25" s="75">
        <f>УпрВесКоэф!E25</f>
        <v>1.5</v>
      </c>
      <c r="F25" s="23">
        <f t="shared" si="0"/>
        <v>0.23549999999999999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</v>
      </c>
      <c r="E28" s="78">
        <f>УпрВесКоэф!E28</f>
        <v>1.4279999999999999</v>
      </c>
      <c r="F28" s="27">
        <f t="shared" si="0"/>
        <v>1.1424000000000001</v>
      </c>
      <c r="G28" s="39" t="s">
        <v>2</v>
      </c>
      <c r="H28" s="179">
        <f>F28-УпрВесКоэф!$K$28</f>
        <v>1.1424000000000001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6.5833000000000013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0.84</v>
      </c>
      <c r="E5" s="75">
        <f>УпрВесКоэф!E5</f>
        <v>1</v>
      </c>
      <c r="F5" s="23">
        <f t="shared" ref="F5:F28" si="0">D5*E5</f>
        <v>0.84</v>
      </c>
      <c r="G5" s="377"/>
      <c r="H5" s="391">
        <f>(F5+F6+F7)-УпрВесКоэф!$K$6</f>
        <v>1.1640000000000001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0.33</v>
      </c>
      <c r="E6" s="75">
        <f>УпрВесКоэф!E6</f>
        <v>0.8</v>
      </c>
      <c r="F6" s="23">
        <f t="shared" si="0"/>
        <v>0.26400000000000001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</v>
      </c>
      <c r="E13" s="77">
        <f>УпрВесКоэф!E13</f>
        <v>0.26</v>
      </c>
      <c r="F13" s="51">
        <f t="shared" si="0"/>
        <v>0.182</v>
      </c>
      <c r="G13" s="377" t="s">
        <v>2</v>
      </c>
      <c r="H13" s="370">
        <f>(F13+F14+F15+F16+F17+F18+F19+F20+F21+F22+F23)-УпрВесКоэф!$K$17</f>
        <v>1.1249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0.35</v>
      </c>
      <c r="E17" s="75">
        <f>УпрВесКоэф!E17</f>
        <v>0.2</v>
      </c>
      <c r="F17" s="23">
        <f t="shared" si="0"/>
        <v>6.9999999999999993E-2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0.82399999999999995</v>
      </c>
      <c r="E18" s="75">
        <f>УпрВесКоэф!E18</f>
        <v>0.2</v>
      </c>
      <c r="F18" s="23">
        <f t="shared" si="0"/>
        <v>0.1648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0.88200000000000001</v>
      </c>
      <c r="E19" s="75">
        <f>УпрВесКоэф!E19</f>
        <v>0.15</v>
      </c>
      <c r="F19" s="23">
        <f t="shared" si="0"/>
        <v>0.1323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0.52900000000000003</v>
      </c>
      <c r="E20" s="78">
        <f>УпрВесКоэф!E20</f>
        <v>0.2</v>
      </c>
      <c r="F20" s="27">
        <f t="shared" si="0"/>
        <v>0.10580000000000001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0.65</v>
      </c>
      <c r="E24" s="80">
        <f>УпрВесКоэф!E24</f>
        <v>1.83</v>
      </c>
      <c r="F24" s="22">
        <f t="shared" si="0"/>
        <v>1.1895</v>
      </c>
      <c r="G24" s="384" t="s">
        <v>2</v>
      </c>
      <c r="H24" s="370">
        <f>(F24+F25+F26+F27)-УпрВесКоэф!$K$25</f>
        <v>1.9895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0.2</v>
      </c>
      <c r="E25" s="75">
        <f>УпрВесКоэф!E25</f>
        <v>1.5</v>
      </c>
      <c r="F25" s="23">
        <f t="shared" si="0"/>
        <v>0.30000000000000004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0.76</v>
      </c>
      <c r="E28" s="78">
        <f>УпрВесКоэф!E28</f>
        <v>1.4279999999999999</v>
      </c>
      <c r="F28" s="27">
        <f t="shared" si="0"/>
        <v>1.08528</v>
      </c>
      <c r="G28" s="39" t="s">
        <v>2</v>
      </c>
      <c r="H28" s="179">
        <f>F28-УпрВесКоэф!$K$28</f>
        <v>1.08528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7.3845800000000006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0.98</v>
      </c>
      <c r="E5" s="75">
        <f>УпрВесКоэф!E5</f>
        <v>1</v>
      </c>
      <c r="F5" s="23">
        <f t="shared" ref="F5:F28" si="0">D5*E5</f>
        <v>0.98</v>
      </c>
      <c r="G5" s="377"/>
      <c r="H5" s="391">
        <f>(F5+F6+F7)-УпрВесКоэф!$K$6</f>
        <v>1.6400000000000001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0.75</v>
      </c>
      <c r="E6" s="75">
        <f>УпрВесКоэф!E6</f>
        <v>0.8</v>
      </c>
      <c r="F6" s="23">
        <f t="shared" si="0"/>
        <v>0.60000000000000009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1.0940000000000001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0.8</v>
      </c>
      <c r="E14" s="75">
        <f>УпрВесКоэф!E14</f>
        <v>0.2</v>
      </c>
      <c r="F14" s="23">
        <f t="shared" si="0"/>
        <v>0.16000000000000003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0.27</v>
      </c>
      <c r="E20" s="78">
        <f>УпрВесКоэф!E20</f>
        <v>0.2</v>
      </c>
      <c r="F20" s="27">
        <f t="shared" si="0"/>
        <v>5.4000000000000006E-2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0.32</v>
      </c>
      <c r="E24" s="80">
        <f>УпрВесКоэф!E24</f>
        <v>1.83</v>
      </c>
      <c r="F24" s="22">
        <f t="shared" si="0"/>
        <v>0.58560000000000001</v>
      </c>
      <c r="G24" s="384" t="s">
        <v>2</v>
      </c>
      <c r="H24" s="370">
        <f>(F24+F25+F26+F27)-УпрВесКоэф!$K$25</f>
        <v>1.9106000000000001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0.55000000000000004</v>
      </c>
      <c r="E25" s="75">
        <f>УпрВесКоэф!E25</f>
        <v>1.5</v>
      </c>
      <c r="F25" s="23">
        <f t="shared" si="0"/>
        <v>0.82500000000000007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</v>
      </c>
      <c r="E28" s="78">
        <f>УпрВесКоэф!E28</f>
        <v>1.4279999999999999</v>
      </c>
      <c r="F28" s="27">
        <f t="shared" si="0"/>
        <v>1.1424000000000001</v>
      </c>
      <c r="G28" s="39" t="s">
        <v>2</v>
      </c>
      <c r="H28" s="179">
        <f>F28-УпрВесКоэф!$K$28</f>
        <v>1.1424000000000001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7.8079000000000001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0.99</v>
      </c>
      <c r="E5" s="75">
        <f>УпрВесКоэф!E5</f>
        <v>1</v>
      </c>
      <c r="F5" s="23">
        <f t="shared" ref="F5:F28" si="0">D5*E5</f>
        <v>0.99</v>
      </c>
      <c r="G5" s="377"/>
      <c r="H5" s="391">
        <f>(F5+F6+F7)-УпрВесКоэф!$K$6</f>
        <v>1.2932000000000001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0.30399999999999999</v>
      </c>
      <c r="E6" s="75">
        <f>УпрВесКоэф!E6</f>
        <v>0.8</v>
      </c>
      <c r="F6" s="23">
        <f t="shared" si="0"/>
        <v>0.2432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0.90990000000000004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1.1400000000000001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</v>
      </c>
      <c r="E17" s="75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0.3</v>
      </c>
      <c r="E20" s="78">
        <f>УпрВесКоэф!E20</f>
        <v>0.2</v>
      </c>
      <c r="F20" s="27">
        <f t="shared" si="0"/>
        <v>0.06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0.153</v>
      </c>
      <c r="E24" s="80">
        <f>УпрВесКоэф!E24</f>
        <v>1.83</v>
      </c>
      <c r="F24" s="22">
        <f t="shared" si="0"/>
        <v>0.27999000000000002</v>
      </c>
      <c r="G24" s="384" t="s">
        <v>2</v>
      </c>
      <c r="H24" s="370">
        <f>(F24+F25+F26+F27)-УпрВесКоэф!$K$25</f>
        <v>1.01549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0.157</v>
      </c>
      <c r="E25" s="75">
        <f>УпрВесКоэф!E25</f>
        <v>1.5</v>
      </c>
      <c r="F25" s="23">
        <f t="shared" si="0"/>
        <v>0.23549999999999999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</v>
      </c>
      <c r="E28" s="78">
        <f>УпрВесКоэф!E28</f>
        <v>1.4279999999999999</v>
      </c>
      <c r="F28" s="27">
        <f t="shared" si="0"/>
        <v>1.1424000000000001</v>
      </c>
      <c r="G28" s="39" t="s">
        <v>2</v>
      </c>
      <c r="H28" s="179">
        <f>F28-УпрВесКоэф!$K$28</f>
        <v>1.1424000000000001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6.6119900000000005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24:A27"/>
    <mergeCell ref="G24:G27"/>
    <mergeCell ref="A9:A12"/>
    <mergeCell ref="G9:G12"/>
    <mergeCell ref="A13:A23"/>
    <mergeCell ref="G13:G23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0.89</v>
      </c>
      <c r="E5" s="75">
        <f>УпрВесКоэф!E5</f>
        <v>1</v>
      </c>
      <c r="F5" s="23">
        <f t="shared" ref="F5:F28" si="0">D5*E5</f>
        <v>0.89</v>
      </c>
      <c r="G5" s="377"/>
      <c r="H5" s="391">
        <f>(F5+F6+F7)-УпрВесКоэф!$K$6</f>
        <v>1.1400000000000001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6.5000000000000002E-2</v>
      </c>
      <c r="E6" s="75">
        <f>УпрВесКоэф!E6</f>
        <v>0.8</v>
      </c>
      <c r="F6" s="23">
        <f t="shared" si="0"/>
        <v>5.2000000000000005E-2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0.33</v>
      </c>
      <c r="E7" s="76">
        <f>УпрВесКоэф!E7</f>
        <v>0.6</v>
      </c>
      <c r="F7" s="48">
        <f t="shared" si="0"/>
        <v>0.19800000000000001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1</v>
      </c>
      <c r="E9" s="74">
        <f>УпрВесКоэф!E9</f>
        <v>0.311</v>
      </c>
      <c r="F9" s="26">
        <f t="shared" si="0"/>
        <v>0.311</v>
      </c>
      <c r="G9" s="376" t="s">
        <v>2</v>
      </c>
      <c r="H9" s="370">
        <f>(F9+F10+F11+F12)-УпрВесКоэф!$K$10</f>
        <v>1.2110000000000001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1</v>
      </c>
      <c r="E12" s="76">
        <f>УпрВесКоэф!E12</f>
        <v>0.3</v>
      </c>
      <c r="F12" s="48">
        <f t="shared" si="0"/>
        <v>0.3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0.8</v>
      </c>
      <c r="E13" s="77">
        <f>УпрВесКоэф!E13</f>
        <v>0.26</v>
      </c>
      <c r="F13" s="51">
        <f t="shared" si="0"/>
        <v>0.20800000000000002</v>
      </c>
      <c r="G13" s="377" t="s">
        <v>2</v>
      </c>
      <c r="H13" s="370">
        <f>(F13+F14+F15+F16+F17+F18+F19+F20+F21+F22+F23)-УпрВесКоэф!$K$17</f>
        <v>0.89800000000000013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0.5</v>
      </c>
      <c r="E17" s="75">
        <f>УпрВесКоэф!E17</f>
        <v>0.2</v>
      </c>
      <c r="F17" s="23">
        <f t="shared" si="0"/>
        <v>0.1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</v>
      </c>
      <c r="E19" s="75">
        <f>УпрВесКоэф!E19</f>
        <v>0.15</v>
      </c>
      <c r="F19" s="23">
        <f t="shared" si="0"/>
        <v>0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</v>
      </c>
      <c r="E20" s="78">
        <f>УпрВесКоэф!E20</f>
        <v>0.2</v>
      </c>
      <c r="F20" s="27">
        <f t="shared" si="0"/>
        <v>2.0000000000000004E-2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0.1</v>
      </c>
      <c r="E21" s="75">
        <f>УпрВесКоэф!E21</f>
        <v>0.2</v>
      </c>
      <c r="F21" s="23">
        <f t="shared" si="0"/>
        <v>2.0000000000000004E-2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0</v>
      </c>
      <c r="E23" s="79">
        <f>УпрВесКоэф!E23</f>
        <v>0.05</v>
      </c>
      <c r="F23" s="28">
        <f t="shared" si="0"/>
        <v>0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0.27</v>
      </c>
      <c r="E24" s="80">
        <f>УпрВесКоэф!E24</f>
        <v>1.83</v>
      </c>
      <c r="F24" s="22">
        <f t="shared" si="0"/>
        <v>0.49410000000000004</v>
      </c>
      <c r="G24" s="384" t="s">
        <v>2</v>
      </c>
      <c r="H24" s="370">
        <f>(F24+F25+F26+F27)-УпрВесКоэф!$K$25</f>
        <v>1.3090999999999999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0.21</v>
      </c>
      <c r="E25" s="75">
        <f>УпрВесКоэф!E25</f>
        <v>1.5</v>
      </c>
      <c r="F25" s="23">
        <f t="shared" si="0"/>
        <v>0.315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</v>
      </c>
      <c r="E28" s="78">
        <f>УпрВесКоэф!E28</f>
        <v>1.4279999999999999</v>
      </c>
      <c r="F28" s="27">
        <f t="shared" si="0"/>
        <v>1.1424000000000001</v>
      </c>
      <c r="G28" s="39" t="s">
        <v>2</v>
      </c>
      <c r="H28" s="179">
        <f>F28-УпрВесКоэф!$K$28</f>
        <v>1.1424000000000001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6.8115000000000014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24:A27"/>
    <mergeCell ref="G24:G27"/>
    <mergeCell ref="A9:A12"/>
    <mergeCell ref="G9:G12"/>
    <mergeCell ref="A13:A23"/>
    <mergeCell ref="G13:G23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0.73</v>
      </c>
      <c r="E5" s="75">
        <f>УпрВесКоэф!E5</f>
        <v>1</v>
      </c>
      <c r="F5" s="23">
        <f t="shared" ref="F5:F28" si="0">D5*E5</f>
        <v>0.73</v>
      </c>
      <c r="G5" s="377"/>
      <c r="H5" s="391">
        <f>(F5+F6+F7)-УпрВесКоэф!$K$6</f>
        <v>0.79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</v>
      </c>
      <c r="E6" s="75">
        <f>УпрВесКоэф!E6</f>
        <v>0.8</v>
      </c>
      <c r="F6" s="23">
        <f t="shared" si="0"/>
        <v>0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1</v>
      </c>
      <c r="E9" s="74">
        <f>УпрВесКоэф!E9</f>
        <v>0.311</v>
      </c>
      <c r="F9" s="26">
        <f t="shared" si="0"/>
        <v>0.311</v>
      </c>
      <c r="G9" s="376" t="s">
        <v>2</v>
      </c>
      <c r="H9" s="370">
        <f>(F9+F10+F11+F12)-УпрВесКоэф!$K$10</f>
        <v>1.0609999999999999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1.1460000000000001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0.17</v>
      </c>
      <c r="E17" s="75">
        <f>УпрВесКоэф!E17</f>
        <v>0.2</v>
      </c>
      <c r="F17" s="23">
        <f t="shared" si="0"/>
        <v>3.4000000000000002E-2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0.16</v>
      </c>
      <c r="E20" s="78">
        <f>УпрВесКоэф!E20</f>
        <v>0.2</v>
      </c>
      <c r="F20" s="27">
        <f t="shared" si="0"/>
        <v>3.2000000000000001E-2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0.90500000000000003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0.27</v>
      </c>
      <c r="E25" s="75">
        <f>УпрВесКоэф!E25</f>
        <v>1.5</v>
      </c>
      <c r="F25" s="23">
        <f t="shared" si="0"/>
        <v>0.40500000000000003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1</v>
      </c>
      <c r="E28" s="78">
        <f>УпрВесКоэф!E28</f>
        <v>1.4279999999999999</v>
      </c>
      <c r="F28" s="27">
        <f t="shared" si="0"/>
        <v>1.4279999999999999</v>
      </c>
      <c r="G28" s="39" t="s">
        <v>2</v>
      </c>
      <c r="H28" s="179">
        <f>F28-УпрВесКоэф!$K$28</f>
        <v>1.4279999999999999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6.4409999999999998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0.873</v>
      </c>
      <c r="E5" s="75">
        <f>УпрВесКоэф!E5</f>
        <v>1</v>
      </c>
      <c r="F5" s="23">
        <f t="shared" ref="F5:F28" si="0">D5*E5</f>
        <v>0.873</v>
      </c>
      <c r="G5" s="377"/>
      <c r="H5" s="391">
        <f>(F5+F6+F7)-УпрВесКоэф!$K$6</f>
        <v>0.93564000000000003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3.3300000000000003E-2</v>
      </c>
      <c r="E6" s="75">
        <f>УпрВесКоэф!E6</f>
        <v>0.8</v>
      </c>
      <c r="F6" s="23">
        <f t="shared" si="0"/>
        <v>2.6640000000000004E-2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0.06</v>
      </c>
      <c r="E7" s="76">
        <f>УпрВесКоэф!E7</f>
        <v>0.6</v>
      </c>
      <c r="F7" s="48">
        <f t="shared" si="0"/>
        <v>3.5999999999999997E-2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0.92</v>
      </c>
      <c r="E8" s="74">
        <f>УпрВесКоэф!E8</f>
        <v>1.111</v>
      </c>
      <c r="F8" s="26">
        <f t="shared" si="0"/>
        <v>1.0221200000000001</v>
      </c>
      <c r="G8" s="68" t="s">
        <v>2</v>
      </c>
      <c r="H8" s="181">
        <f>F8-УпрВесКоэф!$K$8</f>
        <v>1.0221200000000001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0.92</v>
      </c>
      <c r="E9" s="74">
        <f>УпрВесКоэф!E9</f>
        <v>0.311</v>
      </c>
      <c r="F9" s="26">
        <f t="shared" si="0"/>
        <v>0.28611999999999999</v>
      </c>
      <c r="G9" s="376" t="s">
        <v>2</v>
      </c>
      <c r="H9" s="370">
        <f>(F9+F10+F11+F12)-УпрВесКоэф!$K$10</f>
        <v>1.11412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0.92</v>
      </c>
      <c r="E10" s="75">
        <f>УпрВесКоэф!E10</f>
        <v>0.3</v>
      </c>
      <c r="F10" s="23">
        <f t="shared" si="0"/>
        <v>0.27600000000000002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0.92</v>
      </c>
      <c r="E11" s="75">
        <f>УпрВесКоэф!E11</f>
        <v>0.3</v>
      </c>
      <c r="F11" s="23">
        <f t="shared" si="0"/>
        <v>0.27600000000000002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0.92</v>
      </c>
      <c r="E12" s="76">
        <f>УпрВесКоэф!E12</f>
        <v>0.3</v>
      </c>
      <c r="F12" s="48">
        <f t="shared" si="0"/>
        <v>0.27600000000000002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0.6</v>
      </c>
      <c r="E13" s="77">
        <f>УпрВесКоэф!E13</f>
        <v>0.26</v>
      </c>
      <c r="F13" s="51">
        <f t="shared" si="0"/>
        <v>0.156</v>
      </c>
      <c r="G13" s="377" t="s">
        <v>2</v>
      </c>
      <c r="H13" s="370">
        <f>(F13+F14+F15+F16+F17+F18+F19+F20+F21+F22+F23)-УпрВесКоэф!$K$17</f>
        <v>0.90350000000000008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0.5</v>
      </c>
      <c r="E17" s="75">
        <f>УпрВесКоэф!E17</f>
        <v>0.2</v>
      </c>
      <c r="F17" s="23">
        <f t="shared" si="0"/>
        <v>0.1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0.21</v>
      </c>
      <c r="E19" s="75">
        <f>УпрВесКоэф!E19</f>
        <v>0.15</v>
      </c>
      <c r="F19" s="23">
        <f t="shared" si="0"/>
        <v>3.15E-2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0.12</v>
      </c>
      <c r="E20" s="78">
        <f>УпрВесКоэф!E20</f>
        <v>0.2</v>
      </c>
      <c r="F20" s="27">
        <f t="shared" si="0"/>
        <v>2.4E-2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0.21</v>
      </c>
      <c r="E21" s="75">
        <f>УпрВесКоэф!E21</f>
        <v>0.2</v>
      </c>
      <c r="F21" s="23">
        <f t="shared" si="0"/>
        <v>4.2000000000000003E-2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0</v>
      </c>
      <c r="E23" s="79">
        <f>УпрВесКоэф!E23</f>
        <v>0.05</v>
      </c>
      <c r="F23" s="28">
        <f t="shared" si="0"/>
        <v>0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0.67999999999999994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0.12</v>
      </c>
      <c r="E25" s="75">
        <f>УпрВесКоэф!E25</f>
        <v>1.5</v>
      </c>
      <c r="F25" s="23">
        <f t="shared" si="0"/>
        <v>0.18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</v>
      </c>
      <c r="E28" s="78">
        <f>УпрВесКоэф!E28</f>
        <v>1.4279999999999999</v>
      </c>
      <c r="F28" s="27">
        <f t="shared" si="0"/>
        <v>1.1424000000000001</v>
      </c>
      <c r="G28" s="39" t="s">
        <v>2</v>
      </c>
      <c r="H28" s="179">
        <f>F28-УпрВесКоэф!$K$28</f>
        <v>1.1424000000000001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5.7977800000000004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24:A27"/>
    <mergeCell ref="G24:G27"/>
    <mergeCell ref="A9:A12"/>
    <mergeCell ref="G9:G12"/>
    <mergeCell ref="A13:A23"/>
    <mergeCell ref="G13:G23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0.97399999999999998</v>
      </c>
      <c r="E5" s="75">
        <f>УпрВесКоэф!E5</f>
        <v>1</v>
      </c>
      <c r="F5" s="23">
        <f t="shared" ref="F5:F28" si="0">D5*E5</f>
        <v>0.97399999999999998</v>
      </c>
      <c r="G5" s="377"/>
      <c r="H5" s="391">
        <f>(F5+F6+F7)-УпрВесКоэф!$K$6</f>
        <v>1.5741999999999998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9.4E-2</v>
      </c>
      <c r="E6" s="75">
        <f>УпрВесКоэф!E6</f>
        <v>0.8</v>
      </c>
      <c r="F6" s="23">
        <f t="shared" si="0"/>
        <v>7.5200000000000003E-2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0.875</v>
      </c>
      <c r="E7" s="76">
        <f>УпрВесКоэф!E7</f>
        <v>0.6</v>
      </c>
      <c r="F7" s="48">
        <f t="shared" si="0"/>
        <v>0.52500000000000002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1</v>
      </c>
      <c r="E9" s="74">
        <f>УпрВесКоэф!E9</f>
        <v>0.311</v>
      </c>
      <c r="F9" s="26">
        <f t="shared" si="0"/>
        <v>0.311</v>
      </c>
      <c r="G9" s="376" t="s">
        <v>2</v>
      </c>
      <c r="H9" s="370">
        <f>(F9+F10+F11+F12)-УпрВесКоэф!$K$10</f>
        <v>1.2110000000000001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1</v>
      </c>
      <c r="E12" s="76">
        <f>УпрВесКоэф!E12</f>
        <v>0.3</v>
      </c>
      <c r="F12" s="48">
        <f t="shared" si="0"/>
        <v>0.3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0.8</v>
      </c>
      <c r="E13" s="77">
        <f>УпрВесКоэф!E13</f>
        <v>0.26</v>
      </c>
      <c r="F13" s="51">
        <f t="shared" si="0"/>
        <v>0.20800000000000002</v>
      </c>
      <c r="G13" s="377" t="s">
        <v>2</v>
      </c>
      <c r="H13" s="370">
        <f>(F13+F14+F15+F16+F17+F18+F19+F20+F21+F22+F23)-УпрВесКоэф!$K$17</f>
        <v>0.94705000000000017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0.5</v>
      </c>
      <c r="E17" s="75">
        <f>УпрВесКоэф!E17</f>
        <v>0.2</v>
      </c>
      <c r="F17" s="23">
        <f t="shared" si="0"/>
        <v>0.1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7.0999999999999994E-2</v>
      </c>
      <c r="E19" s="75">
        <f>УпрВесКоэф!E19</f>
        <v>0.15</v>
      </c>
      <c r="F19" s="23">
        <f t="shared" si="0"/>
        <v>1.0649999999999998E-2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7.0999999999999994E-2</v>
      </c>
      <c r="E20" s="78">
        <f>УпрВесКоэф!E20</f>
        <v>0.2</v>
      </c>
      <c r="F20" s="27">
        <f t="shared" si="0"/>
        <v>1.4199999999999999E-2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7.0999999999999994E-2</v>
      </c>
      <c r="E21" s="75">
        <f>УпрВесКоэф!E21</f>
        <v>0.2</v>
      </c>
      <c r="F21" s="23">
        <f t="shared" si="0"/>
        <v>1.4199999999999999E-2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0.20399999999999999</v>
      </c>
      <c r="E24" s="80">
        <f>УпрВесКоэф!E24</f>
        <v>1.83</v>
      </c>
      <c r="F24" s="22">
        <f t="shared" si="0"/>
        <v>0.37331999999999999</v>
      </c>
      <c r="G24" s="384" t="s">
        <v>2</v>
      </c>
      <c r="H24" s="370">
        <f>(F24+F25+F26+F27)-УпрВесКоэф!$K$25</f>
        <v>1.78382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0.60699999999999998</v>
      </c>
      <c r="E25" s="75">
        <f>УпрВесКоэф!E25</f>
        <v>1.5</v>
      </c>
      <c r="F25" s="23">
        <f t="shared" si="0"/>
        <v>0.91049999999999998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</v>
      </c>
      <c r="E28" s="78">
        <f>УпрВесКоэф!E28</f>
        <v>1.4279999999999999</v>
      </c>
      <c r="F28" s="27">
        <f t="shared" si="0"/>
        <v>1.1424000000000001</v>
      </c>
      <c r="G28" s="39" t="s">
        <v>2</v>
      </c>
      <c r="H28" s="179">
        <f>F28-УпрВесКоэф!$K$28</f>
        <v>1.1424000000000001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7.7694700000000001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24:A27"/>
    <mergeCell ref="G24:G27"/>
    <mergeCell ref="A9:A12"/>
    <mergeCell ref="G9:G12"/>
    <mergeCell ref="A13:A23"/>
    <mergeCell ref="G13:G23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13" activeCellId="1" sqref="H8 H13:H23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0.96</v>
      </c>
      <c r="E5" s="75">
        <f>УпрВесКоэф!E5</f>
        <v>1</v>
      </c>
      <c r="F5" s="23">
        <f t="shared" ref="F5:F28" si="0">D5*E5</f>
        <v>0.96</v>
      </c>
      <c r="G5" s="377"/>
      <c r="H5" s="391">
        <f>(F5+F6+F7)-УпрВесКоэф!$K$6</f>
        <v>1.0868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1.6E-2</v>
      </c>
      <c r="E6" s="75">
        <f>УпрВесКоэф!E6</f>
        <v>0.8</v>
      </c>
      <c r="F6" s="23">
        <f t="shared" si="0"/>
        <v>1.2800000000000001E-2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0.19</v>
      </c>
      <c r="E7" s="76">
        <f>УпрВесКоэф!E7</f>
        <v>0.6</v>
      </c>
      <c r="F7" s="48">
        <f t="shared" si="0"/>
        <v>0.11399999999999999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1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1</v>
      </c>
      <c r="E9" s="74">
        <f>УпрВесКоэф!E9</f>
        <v>0.311</v>
      </c>
      <c r="F9" s="26">
        <f t="shared" si="0"/>
        <v>0.311</v>
      </c>
      <c r="G9" s="376" t="s">
        <v>2</v>
      </c>
      <c r="H9" s="370">
        <f>(F9+F10+F11+F12)-УпрВесКоэф!$K$10</f>
        <v>1.2110000000000001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1</v>
      </c>
      <c r="E12" s="76">
        <f>УпрВесКоэф!E12</f>
        <v>0.3</v>
      </c>
      <c r="F12" s="48">
        <f t="shared" si="0"/>
        <v>0.3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0.8</v>
      </c>
      <c r="E13" s="77">
        <f>УпрВесКоэф!E13</f>
        <v>0.26</v>
      </c>
      <c r="F13" s="51">
        <f t="shared" si="0"/>
        <v>0.20800000000000002</v>
      </c>
      <c r="G13" s="377" t="s">
        <v>2</v>
      </c>
      <c r="H13" s="370">
        <f>(F13+F14+F15+F16+F17+F18+F19+F20+F21+F22+F23)-УпрВесКоэф!$K$17</f>
        <v>0.93130000000000002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0.5</v>
      </c>
      <c r="E17" s="75">
        <f>УпрВесКоэф!E17</f>
        <v>0.2</v>
      </c>
      <c r="F17" s="23">
        <f t="shared" si="0"/>
        <v>0.1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0.9</v>
      </c>
      <c r="E18" s="75">
        <f>УпрВесКоэф!E18</f>
        <v>0.2</v>
      </c>
      <c r="F18" s="23">
        <f t="shared" si="0"/>
        <v>0.18000000000000002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7.0000000000000007E-2</v>
      </c>
      <c r="E19" s="75">
        <f>УпрВесКоэф!E19</f>
        <v>0.15</v>
      </c>
      <c r="F19" s="23">
        <f t="shared" si="0"/>
        <v>1.0500000000000001E-2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0.27600000000000002</v>
      </c>
      <c r="E20" s="78">
        <f>УпрВесКоэф!E20</f>
        <v>0.2</v>
      </c>
      <c r="F20" s="27">
        <f t="shared" si="0"/>
        <v>5.5200000000000006E-2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0.13800000000000001</v>
      </c>
      <c r="E21" s="75">
        <f>УпрВесКоэф!E21</f>
        <v>0.2</v>
      </c>
      <c r="F21" s="23">
        <f t="shared" si="0"/>
        <v>2.7600000000000003E-2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0</v>
      </c>
      <c r="E23" s="79">
        <f>УпрВесКоэф!E23</f>
        <v>0.05</v>
      </c>
      <c r="F23" s="28">
        <f t="shared" si="0"/>
        <v>0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0.28000000000000003</v>
      </c>
      <c r="E24" s="80">
        <f>УпрВесКоэф!E24</f>
        <v>1.83</v>
      </c>
      <c r="F24" s="22">
        <f t="shared" si="0"/>
        <v>0.51240000000000008</v>
      </c>
      <c r="G24" s="384" t="s">
        <v>2</v>
      </c>
      <c r="H24" s="370">
        <f>(F24+F25+F26+F27)-УпрВесКоэф!$K$25</f>
        <v>1.2124000000000001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0.3</v>
      </c>
      <c r="E25" s="75">
        <f>УпрВесКоэф!E25</f>
        <v>1.5</v>
      </c>
      <c r="F25" s="23">
        <f t="shared" si="0"/>
        <v>0.44999999999999996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0</v>
      </c>
      <c r="E27" s="81">
        <f>УпрВесКоэф!E27</f>
        <v>0.25</v>
      </c>
      <c r="F27" s="24">
        <f t="shared" si="0"/>
        <v>0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</v>
      </c>
      <c r="E28" s="78">
        <f>УпрВесКоэф!E28</f>
        <v>1.4279999999999999</v>
      </c>
      <c r="F28" s="27">
        <f t="shared" si="0"/>
        <v>1.1424000000000001</v>
      </c>
      <c r="G28" s="39" t="s">
        <v>2</v>
      </c>
      <c r="H28" s="179">
        <f>F28-УпрВесКоэф!$K$28</f>
        <v>1.1424000000000001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6.6949000000000005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5:H7"/>
    <mergeCell ref="H9:H12"/>
    <mergeCell ref="H13:H23"/>
    <mergeCell ref="H24:H27"/>
    <mergeCell ref="A24:A27"/>
    <mergeCell ref="G24:G27"/>
    <mergeCell ref="A4:A7"/>
    <mergeCell ref="G4:G7"/>
    <mergeCell ref="A9:A12"/>
    <mergeCell ref="G9:G12"/>
    <mergeCell ref="A13:A23"/>
    <mergeCell ref="G13:G23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3" t="s">
        <v>42</v>
      </c>
      <c r="D3" s="63" t="s">
        <v>44</v>
      </c>
      <c r="E3" s="63" t="s">
        <v>9</v>
      </c>
      <c r="F3" s="63" t="s">
        <v>8</v>
      </c>
      <c r="G3" s="63" t="s">
        <v>10</v>
      </c>
      <c r="H3" s="63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0.80349999999999999</v>
      </c>
      <c r="E5" s="75">
        <f>УпрВесКоэф!E5</f>
        <v>1</v>
      </c>
      <c r="F5" s="23">
        <f t="shared" ref="F5:F28" si="0">D5*E5</f>
        <v>0.80349999999999999</v>
      </c>
      <c r="G5" s="377"/>
      <c r="H5" s="391">
        <f>(F5+F6+F7)-УпрВесКоэф!$K$6</f>
        <v>1.1269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0.32100000000000001</v>
      </c>
      <c r="E6" s="75">
        <f>УпрВесКоэф!E6</f>
        <v>0.8</v>
      </c>
      <c r="F6" s="23">
        <f t="shared" si="0"/>
        <v>0.25680000000000003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0.111</v>
      </c>
      <c r="E7" s="76">
        <f>УпрВесКоэф!E7</f>
        <v>0.6</v>
      </c>
      <c r="F7" s="48">
        <f t="shared" si="0"/>
        <v>6.6599999999999993E-2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1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1</v>
      </c>
      <c r="E9" s="74">
        <f>УпрВесКоэф!E9</f>
        <v>0.311</v>
      </c>
      <c r="F9" s="26">
        <f t="shared" si="0"/>
        <v>0.311</v>
      </c>
      <c r="G9" s="376" t="s">
        <v>2</v>
      </c>
      <c r="H9" s="370">
        <f>(F9+F10+F11+F12)-УпрВесКоэф!$K$10</f>
        <v>1.2110000000000001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1</v>
      </c>
      <c r="E12" s="76">
        <f>УпрВесКоэф!E12</f>
        <v>0.3</v>
      </c>
      <c r="F12" s="48">
        <f t="shared" si="0"/>
        <v>0.3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0.53</v>
      </c>
      <c r="E13" s="77">
        <f>УпрВесКоэф!E13</f>
        <v>0.26</v>
      </c>
      <c r="F13" s="51">
        <f t="shared" si="0"/>
        <v>0.13780000000000001</v>
      </c>
      <c r="G13" s="377" t="s">
        <v>2</v>
      </c>
      <c r="H13" s="370">
        <f>(F13+F14+F15+F16+F17+F18+F19+F20+F21+F22+F23)-УпрВесКоэф!$K$17</f>
        <v>1.0278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0.86</v>
      </c>
      <c r="E14" s="75">
        <f>УпрВесКоэф!E14</f>
        <v>0.2</v>
      </c>
      <c r="F14" s="23">
        <f t="shared" si="0"/>
        <v>0.17200000000000001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0.5</v>
      </c>
      <c r="E17" s="75">
        <f>УпрВесКоэф!E17</f>
        <v>0.2</v>
      </c>
      <c r="F17" s="23">
        <f t="shared" si="0"/>
        <v>0.1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0.6</v>
      </c>
      <c r="E19" s="75">
        <f>УпрВесКоэф!E19</f>
        <v>0.15</v>
      </c>
      <c r="F19" s="23">
        <f t="shared" si="0"/>
        <v>0.09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0.28000000000000003</v>
      </c>
      <c r="E20" s="78">
        <f>УпрВесКоэф!E20</f>
        <v>0.2</v>
      </c>
      <c r="F20" s="27">
        <f t="shared" si="0"/>
        <v>5.6000000000000008E-2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0.36</v>
      </c>
      <c r="E21" s="75">
        <f>УпрВесКоэф!E21</f>
        <v>0.2</v>
      </c>
      <c r="F21" s="23">
        <f t="shared" si="0"/>
        <v>7.1999999999999995E-2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0.875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0.25</v>
      </c>
      <c r="E25" s="75">
        <f>УпрВесКоэф!E25</f>
        <v>1.5</v>
      </c>
      <c r="F25" s="23">
        <f t="shared" si="0"/>
        <v>0.375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</v>
      </c>
      <c r="E28" s="78">
        <f>УпрВесКоэф!E28</f>
        <v>1.4279999999999999</v>
      </c>
      <c r="F28" s="27">
        <f t="shared" si="0"/>
        <v>1.1424000000000001</v>
      </c>
      <c r="G28" s="39" t="s">
        <v>2</v>
      </c>
      <c r="H28" s="179">
        <f>F28-УпрВесКоэф!$K$28</f>
        <v>1.1424000000000001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6.4941000000000004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5:H7"/>
    <mergeCell ref="H9:H12"/>
    <mergeCell ref="H13:H23"/>
    <mergeCell ref="H24:H27"/>
    <mergeCell ref="A24:A27"/>
    <mergeCell ref="G24:G27"/>
    <mergeCell ref="A4:A7"/>
    <mergeCell ref="G4:G7"/>
    <mergeCell ref="A9:A12"/>
    <mergeCell ref="G9:G12"/>
    <mergeCell ref="A13:A23"/>
    <mergeCell ref="G13:G23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8"/>
      <c r="C3" s="62" t="s">
        <v>42</v>
      </c>
      <c r="D3" s="62" t="s">
        <v>44</v>
      </c>
      <c r="E3" s="62" t="s">
        <v>9</v>
      </c>
      <c r="F3" s="62" t="s">
        <v>8</v>
      </c>
      <c r="G3" s="62" t="s">
        <v>10</v>
      </c>
      <c r="H3" s="62" t="s">
        <v>13</v>
      </c>
      <c r="J3" s="3"/>
    </row>
    <row r="4" spans="1:10" ht="30" x14ac:dyDescent="0.25">
      <c r="A4" s="379" t="s">
        <v>3</v>
      </c>
      <c r="B4" s="69" t="s">
        <v>36</v>
      </c>
      <c r="C4" s="70">
        <v>0.7</v>
      </c>
      <c r="D4" s="54">
        <v>0</v>
      </c>
      <c r="E4" s="74">
        <f>УпрВесКоэф!E4</f>
        <v>1.429</v>
      </c>
      <c r="F4" s="51">
        <f>D4*E4</f>
        <v>0</v>
      </c>
      <c r="G4" s="377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0.93799999999999994</v>
      </c>
      <c r="E5" s="75">
        <f>УпрВесКоэф!E5</f>
        <v>1</v>
      </c>
      <c r="F5" s="23">
        <f t="shared" ref="F5:F28" si="0">D5*E5</f>
        <v>0.93799999999999994</v>
      </c>
      <c r="G5" s="377"/>
      <c r="H5" s="391">
        <f>(F5+F6+F7)-УпрВесКоэф!$K$6</f>
        <v>1.1609999999999998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0.2</v>
      </c>
      <c r="E6" s="75">
        <f>УпрВесКоэф!E6</f>
        <v>0.8</v>
      </c>
      <c r="F6" s="23">
        <f t="shared" si="0"/>
        <v>0.16000000000000003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47">
        <v>0.105</v>
      </c>
      <c r="E7" s="76">
        <f>УпрВесКоэф!E7</f>
        <v>0.6</v>
      </c>
      <c r="F7" s="48">
        <f t="shared" si="0"/>
        <v>6.3E-2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37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1</v>
      </c>
      <c r="E9" s="74">
        <f>УпрВесКоэф!E9</f>
        <v>0.311</v>
      </c>
      <c r="F9" s="26">
        <f t="shared" si="0"/>
        <v>0.311</v>
      </c>
      <c r="G9" s="376" t="s">
        <v>2</v>
      </c>
      <c r="H9" s="370">
        <f>(F9+F10+F11+F12)-УпрВесКоэф!$K$10</f>
        <v>1.2110000000000001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1</v>
      </c>
      <c r="E12" s="76">
        <f>УпрВесКоэф!E12</f>
        <v>0.3</v>
      </c>
      <c r="F12" s="48">
        <f t="shared" si="0"/>
        <v>0.3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0.9</v>
      </c>
      <c r="E13" s="77">
        <f>УпрВесКоэф!E13</f>
        <v>0.26</v>
      </c>
      <c r="F13" s="51">
        <f t="shared" si="0"/>
        <v>0.23400000000000001</v>
      </c>
      <c r="G13" s="377" t="s">
        <v>2</v>
      </c>
      <c r="H13" s="370">
        <f>(F13+F14+F15+F16+F17+F18+F19+F20+F21+F22+F23)-УпрВесКоэф!$K$17</f>
        <v>1.1682500000000002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0.85</v>
      </c>
      <c r="E14" s="75">
        <f>УпрВесКоэф!E14</f>
        <v>0.2</v>
      </c>
      <c r="F14" s="23">
        <f t="shared" si="0"/>
        <v>0.17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0.5</v>
      </c>
      <c r="E17" s="75">
        <f>УпрВесКоэф!E17</f>
        <v>0.2</v>
      </c>
      <c r="F17" s="23">
        <f t="shared" si="0"/>
        <v>0.1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0.55500000000000005</v>
      </c>
      <c r="E19" s="75">
        <f>УпрВесКоэф!E19</f>
        <v>0.15</v>
      </c>
      <c r="F19" s="23">
        <f t="shared" si="0"/>
        <v>8.3250000000000005E-2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0.55500000000000005</v>
      </c>
      <c r="E20" s="78">
        <f>УпрВесКоэф!E20</f>
        <v>0.2</v>
      </c>
      <c r="F20" s="27">
        <f t="shared" si="0"/>
        <v>0.11100000000000002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0.95450000000000002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0.30299999999999999</v>
      </c>
      <c r="E25" s="75">
        <f>УпрВесКоэф!E25</f>
        <v>1.5</v>
      </c>
      <c r="F25" s="23">
        <f t="shared" si="0"/>
        <v>0.45450000000000002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</v>
      </c>
      <c r="E28" s="78">
        <f>УпрВесКоэф!E28</f>
        <v>1.4279999999999999</v>
      </c>
      <c r="F28" s="27">
        <f t="shared" si="0"/>
        <v>1.1424000000000001</v>
      </c>
      <c r="G28" s="39" t="s">
        <v>2</v>
      </c>
      <c r="H28" s="179">
        <f>F28-УпрВесКоэф!$K$28</f>
        <v>1.1424000000000001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6.7481500000000008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24:A27"/>
    <mergeCell ref="G24:G27"/>
    <mergeCell ref="A9:A12"/>
    <mergeCell ref="G9:G12"/>
    <mergeCell ref="A13:A23"/>
    <mergeCell ref="G13:G23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0"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63" t="s">
        <v>42</v>
      </c>
      <c r="D3" s="63" t="s">
        <v>44</v>
      </c>
      <c r="E3" s="63" t="s">
        <v>9</v>
      </c>
      <c r="F3" s="63" t="s">
        <v>8</v>
      </c>
      <c r="G3" s="63" t="s">
        <v>10</v>
      </c>
      <c r="H3" s="63" t="s">
        <v>13</v>
      </c>
      <c r="J3" s="3"/>
    </row>
    <row r="4" spans="1:10" ht="30" x14ac:dyDescent="0.25">
      <c r="A4" s="392" t="s">
        <v>3</v>
      </c>
      <c r="B4" s="6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65" t="s">
        <v>11</v>
      </c>
      <c r="C5" s="6">
        <v>0.7</v>
      </c>
      <c r="D5" s="49">
        <v>0.98599999999999999</v>
      </c>
      <c r="E5" s="75">
        <f>УпрВесКоэф!E5</f>
        <v>1</v>
      </c>
      <c r="F5" s="23">
        <f t="shared" ref="F5:F28" si="0">D5*E5</f>
        <v>0.98599999999999999</v>
      </c>
      <c r="G5" s="377"/>
      <c r="H5" s="391">
        <f>(F5+F6+F7)-УпрВесКоэф!$K$6</f>
        <v>1.2362</v>
      </c>
      <c r="J5" s="3"/>
    </row>
    <row r="6" spans="1:10" ht="35.25" customHeight="1" x14ac:dyDescent="0.25">
      <c r="A6" s="393"/>
      <c r="B6" s="65" t="s">
        <v>12</v>
      </c>
      <c r="C6" s="6">
        <v>0.3</v>
      </c>
      <c r="D6" s="49">
        <v>0.3</v>
      </c>
      <c r="E6" s="75">
        <f>УпрВесКоэф!E6</f>
        <v>0.8</v>
      </c>
      <c r="F6" s="23">
        <f t="shared" si="0"/>
        <v>0.24</v>
      </c>
      <c r="G6" s="377"/>
      <c r="H6" s="371"/>
      <c r="J6" s="3"/>
    </row>
    <row r="7" spans="1:10" ht="30.75" thickBot="1" x14ac:dyDescent="0.3">
      <c r="A7" s="394"/>
      <c r="B7" s="66" t="s">
        <v>16</v>
      </c>
      <c r="C7" s="46">
        <v>0.1</v>
      </c>
      <c r="D7" s="83">
        <v>1.7000000000000001E-2</v>
      </c>
      <c r="E7" s="76">
        <f>УпрВесКоэф!E7</f>
        <v>0.6</v>
      </c>
      <c r="F7" s="48">
        <f t="shared" si="0"/>
        <v>1.0200000000000001E-2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61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1.0899000000000001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</v>
      </c>
      <c r="E10" s="75">
        <f>УпрВесКоэф!E10</f>
        <v>0.3</v>
      </c>
      <c r="F10" s="23">
        <f t="shared" si="0"/>
        <v>0.27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0.9</v>
      </c>
      <c r="E11" s="75">
        <f>УпрВесКоэф!E11</f>
        <v>0.3</v>
      </c>
      <c r="F11" s="23">
        <f t="shared" si="0"/>
        <v>0.27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0.9</v>
      </c>
      <c r="E12" s="76">
        <f>УпрВесКоэф!E12</f>
        <v>0.3</v>
      </c>
      <c r="F12" s="48">
        <f t="shared" si="0"/>
        <v>0.27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0.9</v>
      </c>
      <c r="E13" s="77">
        <f>УпрВесКоэф!E13</f>
        <v>0.26</v>
      </c>
      <c r="F13" s="51">
        <f t="shared" si="0"/>
        <v>0.23400000000000001</v>
      </c>
      <c r="G13" s="377" t="s">
        <v>2</v>
      </c>
      <c r="H13" s="370">
        <f>(F13+F14+F15+F16+F17+F18+F19+F20+F21+F22+F23)-УпрВесКоэф!$K$17</f>
        <v>0.9710000000000002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0.8</v>
      </c>
      <c r="E14" s="75">
        <f>УпрВесКоэф!E14</f>
        <v>0.2</v>
      </c>
      <c r="F14" s="23">
        <f t="shared" si="0"/>
        <v>0.16000000000000003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0.56000000000000005</v>
      </c>
      <c r="E17" s="75">
        <f>УпрВесКоэф!E17</f>
        <v>0.2</v>
      </c>
      <c r="F17" s="23">
        <f t="shared" si="0"/>
        <v>0.11200000000000002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0.8</v>
      </c>
      <c r="E18" s="75">
        <f>УпрВесКоэф!E18</f>
        <v>0.2</v>
      </c>
      <c r="F18" s="23">
        <f t="shared" si="0"/>
        <v>0.16000000000000003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0.3</v>
      </c>
      <c r="E19" s="75">
        <f>УпрВесКоэф!E19</f>
        <v>0.15</v>
      </c>
      <c r="F19" s="23">
        <f t="shared" si="0"/>
        <v>4.4999999999999998E-2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</v>
      </c>
      <c r="E20" s="78">
        <f>УпрВесКоэф!E20</f>
        <v>0.2</v>
      </c>
      <c r="F20" s="27">
        <f t="shared" si="0"/>
        <v>2.0000000000000004E-2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0.2</v>
      </c>
      <c r="E21" s="75">
        <f>УпрВесКоэф!E21</f>
        <v>0.2</v>
      </c>
      <c r="F21" s="23">
        <f t="shared" si="0"/>
        <v>4.0000000000000008E-2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1.4450000000000001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0.63</v>
      </c>
      <c r="E25" s="75">
        <f>УпрВесКоэф!E25</f>
        <v>1.5</v>
      </c>
      <c r="F25" s="23">
        <f t="shared" si="0"/>
        <v>0.94500000000000006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</v>
      </c>
      <c r="E28" s="78">
        <f>УпрВесКоэф!E28</f>
        <v>1.4279999999999999</v>
      </c>
      <c r="F28" s="27">
        <f t="shared" si="0"/>
        <v>1.1424000000000001</v>
      </c>
      <c r="G28" s="39" t="s">
        <v>2</v>
      </c>
      <c r="H28" s="179">
        <f>F28-УпрВесКоэф!$K$28</f>
        <v>1.1424000000000001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6.8844000000000012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5:H7"/>
    <mergeCell ref="H9:H12"/>
    <mergeCell ref="H13:H23"/>
    <mergeCell ref="H24:H27"/>
    <mergeCell ref="A24:A27"/>
    <mergeCell ref="G24:G27"/>
    <mergeCell ref="A4:A7"/>
    <mergeCell ref="G4:G7"/>
    <mergeCell ref="A9:A12"/>
    <mergeCell ref="G9:G12"/>
    <mergeCell ref="A13:A23"/>
    <mergeCell ref="G13:G23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88" t="s">
        <v>42</v>
      </c>
      <c r="D3" s="88" t="s">
        <v>44</v>
      </c>
      <c r="E3" s="88" t="s">
        <v>9</v>
      </c>
      <c r="F3" s="88" t="s">
        <v>8</v>
      </c>
      <c r="G3" s="88" t="s">
        <v>10</v>
      </c>
      <c r="H3" s="88" t="s">
        <v>13</v>
      </c>
      <c r="J3" s="3"/>
    </row>
    <row r="4" spans="1:10" ht="30" x14ac:dyDescent="0.25">
      <c r="A4" s="392" t="s">
        <v>3</v>
      </c>
      <c r="B4" s="89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90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1.3160000000000001</v>
      </c>
      <c r="J5" s="3"/>
    </row>
    <row r="6" spans="1:10" ht="35.25" customHeight="1" x14ac:dyDescent="0.25">
      <c r="A6" s="393"/>
      <c r="B6" s="90" t="s">
        <v>12</v>
      </c>
      <c r="C6" s="6">
        <v>0.3</v>
      </c>
      <c r="D6" s="49">
        <v>0.32</v>
      </c>
      <c r="E6" s="75">
        <f>УпрВесКоэф!E6</f>
        <v>0.8</v>
      </c>
      <c r="F6" s="23">
        <f t="shared" si="0"/>
        <v>0.25600000000000001</v>
      </c>
      <c r="G6" s="377"/>
      <c r="H6" s="371"/>
      <c r="J6" s="3"/>
    </row>
    <row r="7" spans="1:10" ht="30.75" thickBot="1" x14ac:dyDescent="0.3">
      <c r="A7" s="394"/>
      <c r="B7" s="91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92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0.92</v>
      </c>
      <c r="E9" s="74">
        <f>УпрВесКоэф!E9</f>
        <v>0.311</v>
      </c>
      <c r="F9" s="26">
        <f t="shared" si="0"/>
        <v>0.28611999999999999</v>
      </c>
      <c r="G9" s="376" t="s">
        <v>2</v>
      </c>
      <c r="H9" s="370">
        <f>(F9+F10+F11+F12)-УпрВесКоэф!$K$10</f>
        <v>1.07812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0.95</v>
      </c>
      <c r="E10" s="75">
        <f>УпрВесКоэф!E10</f>
        <v>0.3</v>
      </c>
      <c r="F10" s="23">
        <f t="shared" si="0"/>
        <v>0.28499999999999998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0.82</v>
      </c>
      <c r="E11" s="75">
        <f>УпрВесКоэф!E11</f>
        <v>0.3</v>
      </c>
      <c r="F11" s="23">
        <f t="shared" si="0"/>
        <v>0.24599999999999997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0.87</v>
      </c>
      <c r="E12" s="76">
        <f>УпрВесКоэф!E12</f>
        <v>0.3</v>
      </c>
      <c r="F12" s="48">
        <f t="shared" si="0"/>
        <v>0.26100000000000001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0.9</v>
      </c>
      <c r="E13" s="77">
        <f>УпрВесКоэф!E13</f>
        <v>0.26</v>
      </c>
      <c r="F13" s="51">
        <f t="shared" si="0"/>
        <v>0.23400000000000001</v>
      </c>
      <c r="G13" s="377" t="s">
        <v>2</v>
      </c>
      <c r="H13" s="370">
        <f>(F13+F14+F15+F16+F17+F18+F19+F20+F21+F22+F23)-УпрВесКоэф!$K$17</f>
        <v>1.0725000000000002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0.5</v>
      </c>
      <c r="E17" s="75">
        <f>УпрВесКоэф!E17</f>
        <v>0.2</v>
      </c>
      <c r="F17" s="23">
        <f t="shared" si="0"/>
        <v>0.1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0.78</v>
      </c>
      <c r="E18" s="75">
        <f>УпрВесКоэф!E18</f>
        <v>0.2</v>
      </c>
      <c r="F18" s="23">
        <f t="shared" si="0"/>
        <v>0.15600000000000003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0.39</v>
      </c>
      <c r="E19" s="75">
        <f>УпрВесКоэф!E19</f>
        <v>0.15</v>
      </c>
      <c r="F19" s="23">
        <f t="shared" si="0"/>
        <v>5.8499999999999996E-2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0.39</v>
      </c>
      <c r="E20" s="78">
        <f>УпрВесКоэф!E20</f>
        <v>0.2</v>
      </c>
      <c r="F20" s="27">
        <f t="shared" si="0"/>
        <v>7.8000000000000014E-2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0.23</v>
      </c>
      <c r="E21" s="75">
        <f>УпрВесКоэф!E21</f>
        <v>0.2</v>
      </c>
      <c r="F21" s="23">
        <f t="shared" si="0"/>
        <v>4.6000000000000006E-2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1.415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0.61</v>
      </c>
      <c r="E25" s="75">
        <f>УпрВесКоэф!E25</f>
        <v>1.5</v>
      </c>
      <c r="F25" s="23">
        <f t="shared" si="0"/>
        <v>0.91500000000000004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1</v>
      </c>
      <c r="E28" s="78">
        <f>УпрВесКоэф!E28</f>
        <v>1.4279999999999999</v>
      </c>
      <c r="F28" s="27">
        <f t="shared" si="0"/>
        <v>1.4279999999999999</v>
      </c>
      <c r="G28" s="39" t="s">
        <v>2</v>
      </c>
      <c r="H28" s="179">
        <f>F28-УпрВесКоэф!$K$28</f>
        <v>1.4279999999999999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7.3095200000000009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93" t="s">
        <v>42</v>
      </c>
      <c r="D3" s="93" t="s">
        <v>44</v>
      </c>
      <c r="E3" s="93" t="s">
        <v>9</v>
      </c>
      <c r="F3" s="93" t="s">
        <v>8</v>
      </c>
      <c r="G3" s="93" t="s">
        <v>10</v>
      </c>
      <c r="H3" s="93" t="s">
        <v>13</v>
      </c>
      <c r="J3" s="3"/>
    </row>
    <row r="4" spans="1:10" ht="30" x14ac:dyDescent="0.25">
      <c r="A4" s="392" t="s">
        <v>3</v>
      </c>
      <c r="B4" s="9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95" t="s">
        <v>11</v>
      </c>
      <c r="C5" s="6">
        <v>0.7</v>
      </c>
      <c r="D5" s="49">
        <v>0.97</v>
      </c>
      <c r="E5" s="75">
        <f>УпрВесКоэф!E5</f>
        <v>1</v>
      </c>
      <c r="F5" s="23">
        <f t="shared" ref="F5:F28" si="0">D5*E5</f>
        <v>0.97</v>
      </c>
      <c r="G5" s="377"/>
      <c r="H5" s="391">
        <f>(F5+F6+F7)-УпрВесКоэф!$K$6</f>
        <v>1.3559999999999999</v>
      </c>
      <c r="J5" s="3"/>
    </row>
    <row r="6" spans="1:10" ht="35.25" customHeight="1" x14ac:dyDescent="0.25">
      <c r="A6" s="393"/>
      <c r="B6" s="95" t="s">
        <v>12</v>
      </c>
      <c r="C6" s="6">
        <v>0.3</v>
      </c>
      <c r="D6" s="49">
        <v>0.10299999999999999</v>
      </c>
      <c r="E6" s="75">
        <f>УпрВесКоэф!E6</f>
        <v>0.8</v>
      </c>
      <c r="F6" s="23">
        <f t="shared" si="0"/>
        <v>8.2400000000000001E-2</v>
      </c>
      <c r="G6" s="377"/>
      <c r="H6" s="371"/>
      <c r="J6" s="3"/>
    </row>
    <row r="7" spans="1:10" ht="30.75" thickBot="1" x14ac:dyDescent="0.3">
      <c r="A7" s="394"/>
      <c r="B7" s="96" t="s">
        <v>16</v>
      </c>
      <c r="C7" s="46">
        <v>0.1</v>
      </c>
      <c r="D7" s="83">
        <v>0.50600000000000001</v>
      </c>
      <c r="E7" s="76">
        <f>УпрВесКоэф!E7</f>
        <v>0.6</v>
      </c>
      <c r="F7" s="48">
        <f t="shared" si="0"/>
        <v>0.30359999999999998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97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1.0899000000000001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</v>
      </c>
      <c r="E10" s="75">
        <f>УпрВесКоэф!E10</f>
        <v>0.3</v>
      </c>
      <c r="F10" s="23">
        <f t="shared" si="0"/>
        <v>0.27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0.9</v>
      </c>
      <c r="E11" s="75">
        <f>УпрВесКоэф!E11</f>
        <v>0.3</v>
      </c>
      <c r="F11" s="23">
        <f t="shared" si="0"/>
        <v>0.27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0.9</v>
      </c>
      <c r="E12" s="76">
        <f>УпрВесКоэф!E12</f>
        <v>0.3</v>
      </c>
      <c r="F12" s="48">
        <f t="shared" si="0"/>
        <v>0.27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0.75</v>
      </c>
      <c r="E13" s="77">
        <f>УпрВесКоэф!E13</f>
        <v>0.26</v>
      </c>
      <c r="F13" s="51">
        <f t="shared" si="0"/>
        <v>0.19500000000000001</v>
      </c>
      <c r="G13" s="377" t="s">
        <v>2</v>
      </c>
      <c r="H13" s="370">
        <f>(F13+F14+F15+F16+F17+F18+F19+F20+F21+F22+F23)-УпрВесКоэф!$K$17</f>
        <v>0.93950000000000011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0.75</v>
      </c>
      <c r="E17" s="75">
        <f>УпрВесКоэф!E17</f>
        <v>0.2</v>
      </c>
      <c r="F17" s="23">
        <f t="shared" si="0"/>
        <v>0.15000000000000002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0.81</v>
      </c>
      <c r="E18" s="75">
        <f>УпрВесКоэф!E18</f>
        <v>0.2</v>
      </c>
      <c r="F18" s="23">
        <f t="shared" si="0"/>
        <v>0.16200000000000003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7.0000000000000007E-2</v>
      </c>
      <c r="E19" s="75">
        <f>УпрВесКоэф!E19</f>
        <v>0.15</v>
      </c>
      <c r="F19" s="23">
        <f t="shared" si="0"/>
        <v>1.0500000000000001E-2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0.11</v>
      </c>
      <c r="E20" s="78">
        <f>УпрВесКоэф!E20</f>
        <v>0.2</v>
      </c>
      <c r="F20" s="27">
        <f t="shared" si="0"/>
        <v>2.2000000000000002E-2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</v>
      </c>
      <c r="E21" s="75">
        <f>УпрВесКоэф!E21</f>
        <v>0.2</v>
      </c>
      <c r="F21" s="23">
        <f t="shared" si="0"/>
        <v>0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1.1299999999999999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0.42</v>
      </c>
      <c r="E25" s="75">
        <f>УпрВесКоэф!E25</f>
        <v>1.5</v>
      </c>
      <c r="F25" s="23">
        <f t="shared" si="0"/>
        <v>0.63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0.9</v>
      </c>
      <c r="E28" s="78">
        <f>УпрВесКоэф!E28</f>
        <v>1.4279999999999999</v>
      </c>
      <c r="F28" s="27">
        <f t="shared" si="0"/>
        <v>1.2851999999999999</v>
      </c>
      <c r="G28" s="39" t="s">
        <v>2</v>
      </c>
      <c r="H28" s="179">
        <f>F28-УпрВесКоэф!$K$28</f>
        <v>1.2851999999999999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6.8004999999999995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98" t="s">
        <v>42</v>
      </c>
      <c r="D3" s="98" t="s">
        <v>44</v>
      </c>
      <c r="E3" s="98" t="s">
        <v>9</v>
      </c>
      <c r="F3" s="98" t="s">
        <v>8</v>
      </c>
      <c r="G3" s="98" t="s">
        <v>10</v>
      </c>
      <c r="H3" s="98" t="s">
        <v>13</v>
      </c>
      <c r="J3" s="3"/>
    </row>
    <row r="4" spans="1:10" ht="30" x14ac:dyDescent="0.25">
      <c r="A4" s="392" t="s">
        <v>3</v>
      </c>
      <c r="B4" s="99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0" t="s">
        <v>11</v>
      </c>
      <c r="C5" s="6">
        <v>0.7</v>
      </c>
      <c r="D5" s="49">
        <v>0.97</v>
      </c>
      <c r="E5" s="75">
        <f>УпрВесКоэф!E5</f>
        <v>1</v>
      </c>
      <c r="F5" s="23">
        <f t="shared" ref="F5:F28" si="0">D5*E5</f>
        <v>0.97</v>
      </c>
      <c r="G5" s="377"/>
      <c r="H5" s="391">
        <f>(F5+F6+F7)-УпрВесКоэф!$K$6</f>
        <v>1.3559999999999999</v>
      </c>
      <c r="J5" s="3"/>
    </row>
    <row r="6" spans="1:10" ht="35.25" customHeight="1" x14ac:dyDescent="0.25">
      <c r="A6" s="393"/>
      <c r="B6" s="100" t="s">
        <v>12</v>
      </c>
      <c r="C6" s="6">
        <v>0.3</v>
      </c>
      <c r="D6" s="49">
        <v>0.10299999999999999</v>
      </c>
      <c r="E6" s="75">
        <f>УпрВесКоэф!E6</f>
        <v>0.8</v>
      </c>
      <c r="F6" s="23">
        <f t="shared" si="0"/>
        <v>8.2400000000000001E-2</v>
      </c>
      <c r="G6" s="377"/>
      <c r="H6" s="371"/>
      <c r="J6" s="3"/>
    </row>
    <row r="7" spans="1:10" ht="30.75" thickBot="1" x14ac:dyDescent="0.3">
      <c r="A7" s="394"/>
      <c r="B7" s="101" t="s">
        <v>16</v>
      </c>
      <c r="C7" s="46">
        <v>0.1</v>
      </c>
      <c r="D7" s="83">
        <v>0.50600000000000001</v>
      </c>
      <c r="E7" s="76">
        <f>УпрВесКоэф!E7</f>
        <v>0.6</v>
      </c>
      <c r="F7" s="48">
        <f t="shared" si="0"/>
        <v>0.30359999999999998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2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1.0899000000000001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</v>
      </c>
      <c r="E10" s="75">
        <f>УпрВесКоэф!E10</f>
        <v>0.3</v>
      </c>
      <c r="F10" s="23">
        <f t="shared" si="0"/>
        <v>0.27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0.9</v>
      </c>
      <c r="E11" s="75">
        <f>УпрВесКоэф!E11</f>
        <v>0.3</v>
      </c>
      <c r="F11" s="23">
        <f t="shared" si="0"/>
        <v>0.27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0.9</v>
      </c>
      <c r="E12" s="76">
        <f>УпрВесКоэф!E12</f>
        <v>0.3</v>
      </c>
      <c r="F12" s="48">
        <f t="shared" si="0"/>
        <v>0.27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0.75</v>
      </c>
      <c r="E13" s="77">
        <f>УпрВесКоэф!E13</f>
        <v>0.26</v>
      </c>
      <c r="F13" s="51">
        <f t="shared" si="0"/>
        <v>0.19500000000000001</v>
      </c>
      <c r="G13" s="377" t="s">
        <v>2</v>
      </c>
      <c r="H13" s="370">
        <f>(F13+F14+F15+F16+F17+F18+F19+F20+F21+F22+F23)-УпрВесКоэф!$K$17</f>
        <v>0.93950000000000011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0.75</v>
      </c>
      <c r="E17" s="75">
        <f>УпрВесКоэф!E17</f>
        <v>0.2</v>
      </c>
      <c r="F17" s="23">
        <f t="shared" si="0"/>
        <v>0.15000000000000002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0.81</v>
      </c>
      <c r="E18" s="75">
        <f>УпрВесКоэф!E18</f>
        <v>0.2</v>
      </c>
      <c r="F18" s="23">
        <f t="shared" si="0"/>
        <v>0.16200000000000003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7.0000000000000007E-2</v>
      </c>
      <c r="E19" s="75">
        <f>УпрВесКоэф!E19</f>
        <v>0.15</v>
      </c>
      <c r="F19" s="23">
        <f t="shared" si="0"/>
        <v>1.0500000000000001E-2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0.11</v>
      </c>
      <c r="E20" s="78">
        <f>УпрВесКоэф!E20</f>
        <v>0.2</v>
      </c>
      <c r="F20" s="27">
        <f t="shared" si="0"/>
        <v>2.2000000000000002E-2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</v>
      </c>
      <c r="E21" s="75">
        <f>УпрВесКоэф!E21</f>
        <v>0.2</v>
      </c>
      <c r="F21" s="23">
        <f t="shared" si="0"/>
        <v>0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1.1299999999999999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0.42</v>
      </c>
      <c r="E25" s="75">
        <f>УпрВесКоэф!E25</f>
        <v>1.5</v>
      </c>
      <c r="F25" s="23">
        <f t="shared" si="0"/>
        <v>0.63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0.9</v>
      </c>
      <c r="E28" s="78">
        <f>УпрВесКоэф!E28</f>
        <v>1.4279999999999999</v>
      </c>
      <c r="F28" s="27">
        <f t="shared" si="0"/>
        <v>1.2851999999999999</v>
      </c>
      <c r="G28" s="39" t="s">
        <v>2</v>
      </c>
      <c r="H28" s="179">
        <f>F28-УпрВесКоэф!$K$28</f>
        <v>1.2851999999999999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6.8004999999999995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98" t="s">
        <v>42</v>
      </c>
      <c r="D3" s="98" t="s">
        <v>44</v>
      </c>
      <c r="E3" s="98" t="s">
        <v>9</v>
      </c>
      <c r="F3" s="98" t="s">
        <v>8</v>
      </c>
      <c r="G3" s="98" t="s">
        <v>10</v>
      </c>
      <c r="H3" s="98" t="s">
        <v>13</v>
      </c>
      <c r="J3" s="3"/>
    </row>
    <row r="4" spans="1:10" ht="30" x14ac:dyDescent="0.25">
      <c r="A4" s="392" t="s">
        <v>3</v>
      </c>
      <c r="B4" s="99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0" t="s">
        <v>11</v>
      </c>
      <c r="C5" s="6">
        <v>0.7</v>
      </c>
      <c r="D5" s="49">
        <v>0.97</v>
      </c>
      <c r="E5" s="75">
        <f>УпрВесКоэф!E5</f>
        <v>1</v>
      </c>
      <c r="F5" s="23">
        <f t="shared" ref="F5:F28" si="0">D5*E5</f>
        <v>0.97</v>
      </c>
      <c r="G5" s="377"/>
      <c r="H5" s="391">
        <f>(F5+F6+F7)-УпрВесКоэф!$K$6</f>
        <v>1.3559999999999999</v>
      </c>
      <c r="J5" s="3"/>
    </row>
    <row r="6" spans="1:10" ht="35.25" customHeight="1" x14ac:dyDescent="0.25">
      <c r="A6" s="393"/>
      <c r="B6" s="100" t="s">
        <v>12</v>
      </c>
      <c r="C6" s="6">
        <v>0.3</v>
      </c>
      <c r="D6" s="49">
        <v>0.10299999999999999</v>
      </c>
      <c r="E6" s="75">
        <f>УпрВесКоэф!E6</f>
        <v>0.8</v>
      </c>
      <c r="F6" s="23">
        <f t="shared" si="0"/>
        <v>8.2400000000000001E-2</v>
      </c>
      <c r="G6" s="377"/>
      <c r="H6" s="371"/>
      <c r="J6" s="3"/>
    </row>
    <row r="7" spans="1:10" ht="30.75" thickBot="1" x14ac:dyDescent="0.3">
      <c r="A7" s="394"/>
      <c r="B7" s="101" t="s">
        <v>16</v>
      </c>
      <c r="C7" s="46">
        <v>0.1</v>
      </c>
      <c r="D7" s="83">
        <v>0.50600000000000001</v>
      </c>
      <c r="E7" s="76">
        <f>УпрВесКоэф!E7</f>
        <v>0.6</v>
      </c>
      <c r="F7" s="48">
        <f t="shared" si="0"/>
        <v>0.30359999999999998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2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1.0899000000000001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</v>
      </c>
      <c r="E10" s="75">
        <f>УпрВесКоэф!E10</f>
        <v>0.3</v>
      </c>
      <c r="F10" s="23">
        <f t="shared" si="0"/>
        <v>0.27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0.9</v>
      </c>
      <c r="E11" s="75">
        <f>УпрВесКоэф!E11</f>
        <v>0.3</v>
      </c>
      <c r="F11" s="23">
        <f t="shared" si="0"/>
        <v>0.27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0.9</v>
      </c>
      <c r="E12" s="76">
        <f>УпрВесКоэф!E12</f>
        <v>0.3</v>
      </c>
      <c r="F12" s="48">
        <f t="shared" si="0"/>
        <v>0.27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0.75</v>
      </c>
      <c r="E13" s="77">
        <f>УпрВесКоэф!E13</f>
        <v>0.26</v>
      </c>
      <c r="F13" s="51">
        <f t="shared" si="0"/>
        <v>0.19500000000000001</v>
      </c>
      <c r="G13" s="377" t="s">
        <v>2</v>
      </c>
      <c r="H13" s="370">
        <f>(F13+F14+F15+F16+F17+F18+F19+F20+F21+F22+F23)-УпрВесКоэф!$K$17</f>
        <v>0.93950000000000011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0.75</v>
      </c>
      <c r="E17" s="75">
        <f>УпрВесКоэф!E17</f>
        <v>0.2</v>
      </c>
      <c r="F17" s="23">
        <f t="shared" si="0"/>
        <v>0.15000000000000002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0.81</v>
      </c>
      <c r="E18" s="75">
        <f>УпрВесКоэф!E18</f>
        <v>0.2</v>
      </c>
      <c r="F18" s="23">
        <f t="shared" si="0"/>
        <v>0.16200000000000003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7.0000000000000007E-2</v>
      </c>
      <c r="E19" s="75">
        <f>УпрВесКоэф!E19</f>
        <v>0.15</v>
      </c>
      <c r="F19" s="23">
        <f t="shared" si="0"/>
        <v>1.0500000000000001E-2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0.11</v>
      </c>
      <c r="E20" s="78">
        <f>УпрВесКоэф!E20</f>
        <v>0.2</v>
      </c>
      <c r="F20" s="27">
        <f t="shared" si="0"/>
        <v>2.2000000000000002E-2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</v>
      </c>
      <c r="E21" s="75">
        <f>УпрВесКоэф!E21</f>
        <v>0.2</v>
      </c>
      <c r="F21" s="23">
        <f t="shared" si="0"/>
        <v>0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1.1299999999999999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0.42</v>
      </c>
      <c r="E25" s="75">
        <f>УпрВесКоэф!E25</f>
        <v>1.5</v>
      </c>
      <c r="F25" s="23">
        <f t="shared" si="0"/>
        <v>0.63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0.9</v>
      </c>
      <c r="E28" s="78">
        <f>УпрВесКоэф!E28</f>
        <v>1.4279999999999999</v>
      </c>
      <c r="F28" s="27">
        <f t="shared" si="0"/>
        <v>1.2851999999999999</v>
      </c>
      <c r="G28" s="39" t="s">
        <v>2</v>
      </c>
      <c r="H28" s="179">
        <f>F28-УпрВесКоэф!$K$28</f>
        <v>1.2851999999999999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6.8004999999999995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0.97599999999999998</v>
      </c>
      <c r="E5" s="75">
        <f>УпрВесКоэф!E5</f>
        <v>1</v>
      </c>
      <c r="F5" s="23">
        <f t="shared" ref="F5:F28" si="0">D5*E5</f>
        <v>0.97599999999999998</v>
      </c>
      <c r="G5" s="377"/>
      <c r="H5" s="391">
        <f>(F5+F6+F7)-УпрВесКоэф!$K$6</f>
        <v>1.4040000000000001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0.46</v>
      </c>
      <c r="E6" s="75">
        <f>УпрВесКоэф!E6</f>
        <v>0.8</v>
      </c>
      <c r="F6" s="23">
        <f t="shared" si="0"/>
        <v>0.36800000000000005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1</v>
      </c>
      <c r="E9" s="74">
        <f>УпрВесКоэф!E9</f>
        <v>0.311</v>
      </c>
      <c r="F9" s="26">
        <f t="shared" si="0"/>
        <v>0.311</v>
      </c>
      <c r="G9" s="376" t="s">
        <v>2</v>
      </c>
      <c r="H9" s="370">
        <f>(F9+F10+F11+F12)-УпрВесКоэф!$K$10</f>
        <v>1.0609999999999999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0.69</v>
      </c>
      <c r="E13" s="77">
        <f>УпрВесКоэф!E13</f>
        <v>0.26</v>
      </c>
      <c r="F13" s="51">
        <f t="shared" si="0"/>
        <v>0.1794</v>
      </c>
      <c r="G13" s="377" t="s">
        <v>2</v>
      </c>
      <c r="H13" s="370">
        <f>(F13+F14+F15+F16+F17+F18+F19+F20+F21+F22+F23)-УпрВесКоэф!$K$17</f>
        <v>1.0164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0.8</v>
      </c>
      <c r="E14" s="75">
        <f>УпрВесКоэф!E14</f>
        <v>0.2</v>
      </c>
      <c r="F14" s="23">
        <f t="shared" si="0"/>
        <v>0.16000000000000003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0.18</v>
      </c>
      <c r="E17" s="75">
        <f>УпрВесКоэф!E17</f>
        <v>0.2</v>
      </c>
      <c r="F17" s="23">
        <f t="shared" si="0"/>
        <v>3.5999999999999997E-2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0.105</v>
      </c>
      <c r="E20" s="78">
        <f>УпрВесКоэф!E20</f>
        <v>0.2</v>
      </c>
      <c r="F20" s="27">
        <f t="shared" si="0"/>
        <v>2.1000000000000001E-2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4.9000000000000002E-2</v>
      </c>
      <c r="E24" s="80">
        <f>УпрВесКоэф!E24</f>
        <v>1.83</v>
      </c>
      <c r="F24" s="22">
        <f t="shared" si="0"/>
        <v>8.9670000000000014E-2</v>
      </c>
      <c r="G24" s="384" t="s">
        <v>2</v>
      </c>
      <c r="H24" s="370">
        <f>(F24+F25+F26+F27)-УпрВесКоэф!$K$25</f>
        <v>0.69616999999999996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7.0999999999999994E-2</v>
      </c>
      <c r="E25" s="75">
        <f>УпрВесКоэф!E25</f>
        <v>1.5</v>
      </c>
      <c r="F25" s="23">
        <f t="shared" si="0"/>
        <v>0.10649999999999998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0.75</v>
      </c>
      <c r="E28" s="78">
        <f>УпрВесКоэф!E28</f>
        <v>1.4279999999999999</v>
      </c>
      <c r="F28" s="27">
        <f t="shared" si="0"/>
        <v>1.071</v>
      </c>
      <c r="G28" s="39" t="s">
        <v>2</v>
      </c>
      <c r="H28" s="179">
        <f>F28-УпрВесКоэф!$K$28</f>
        <v>1.071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6.3595699999999997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98" t="s">
        <v>42</v>
      </c>
      <c r="D3" s="98" t="s">
        <v>44</v>
      </c>
      <c r="E3" s="98" t="s">
        <v>9</v>
      </c>
      <c r="F3" s="98" t="s">
        <v>8</v>
      </c>
      <c r="G3" s="98" t="s">
        <v>10</v>
      </c>
      <c r="H3" s="98" t="s">
        <v>13</v>
      </c>
      <c r="J3" s="3"/>
    </row>
    <row r="4" spans="1:10" ht="30" x14ac:dyDescent="0.25">
      <c r="A4" s="392" t="s">
        <v>3</v>
      </c>
      <c r="B4" s="99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0" t="s">
        <v>11</v>
      </c>
      <c r="C5" s="6">
        <v>0.7</v>
      </c>
      <c r="D5" s="49">
        <v>0.97</v>
      </c>
      <c r="E5" s="75">
        <f>УпрВесКоэф!E5</f>
        <v>1</v>
      </c>
      <c r="F5" s="23">
        <f t="shared" ref="F5:F28" si="0">D5*E5</f>
        <v>0.97</v>
      </c>
      <c r="G5" s="377"/>
      <c r="H5" s="391">
        <f>(F5+F6+F7)-УпрВесКоэф!$K$6</f>
        <v>1.3559999999999999</v>
      </c>
      <c r="J5" s="3"/>
    </row>
    <row r="6" spans="1:10" ht="35.25" customHeight="1" x14ac:dyDescent="0.25">
      <c r="A6" s="393"/>
      <c r="B6" s="100" t="s">
        <v>12</v>
      </c>
      <c r="C6" s="6">
        <v>0.3</v>
      </c>
      <c r="D6" s="49">
        <v>0.10299999999999999</v>
      </c>
      <c r="E6" s="75">
        <f>УпрВесКоэф!E6</f>
        <v>0.8</v>
      </c>
      <c r="F6" s="23">
        <f t="shared" si="0"/>
        <v>8.2400000000000001E-2</v>
      </c>
      <c r="G6" s="377"/>
      <c r="H6" s="371"/>
      <c r="J6" s="3"/>
    </row>
    <row r="7" spans="1:10" ht="30.75" thickBot="1" x14ac:dyDescent="0.3">
      <c r="A7" s="394"/>
      <c r="B7" s="101" t="s">
        <v>16</v>
      </c>
      <c r="C7" s="46">
        <v>0.1</v>
      </c>
      <c r="D7" s="83">
        <v>0.50600000000000001</v>
      </c>
      <c r="E7" s="76">
        <f>УпрВесКоэф!E7</f>
        <v>0.6</v>
      </c>
      <c r="F7" s="48">
        <f t="shared" si="0"/>
        <v>0.30359999999999998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2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1.0899000000000001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</v>
      </c>
      <c r="E10" s="75">
        <f>УпрВесКоэф!E10</f>
        <v>0.3</v>
      </c>
      <c r="F10" s="23">
        <f t="shared" si="0"/>
        <v>0.27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0.9</v>
      </c>
      <c r="E11" s="75">
        <f>УпрВесКоэф!E11</f>
        <v>0.3</v>
      </c>
      <c r="F11" s="23">
        <f t="shared" si="0"/>
        <v>0.27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0.9</v>
      </c>
      <c r="E12" s="76">
        <f>УпрВесКоэф!E12</f>
        <v>0.3</v>
      </c>
      <c r="F12" s="48">
        <f t="shared" si="0"/>
        <v>0.27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0.75</v>
      </c>
      <c r="E13" s="77">
        <f>УпрВесКоэф!E13</f>
        <v>0.26</v>
      </c>
      <c r="F13" s="51">
        <f t="shared" si="0"/>
        <v>0.19500000000000001</v>
      </c>
      <c r="G13" s="377" t="s">
        <v>2</v>
      </c>
      <c r="H13" s="370">
        <f>(F13+F14+F15+F16+F17+F18+F19+F20+F21+F22+F23)-УпрВесКоэф!$K$17</f>
        <v>0.93950000000000011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0.75</v>
      </c>
      <c r="E17" s="75">
        <f>УпрВесКоэф!E17</f>
        <v>0.2</v>
      </c>
      <c r="F17" s="23">
        <f t="shared" si="0"/>
        <v>0.15000000000000002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0.81</v>
      </c>
      <c r="E18" s="75">
        <f>УпрВесКоэф!E18</f>
        <v>0.2</v>
      </c>
      <c r="F18" s="23">
        <f t="shared" si="0"/>
        <v>0.16200000000000003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7.0000000000000007E-2</v>
      </c>
      <c r="E19" s="75">
        <f>УпрВесКоэф!E19</f>
        <v>0.15</v>
      </c>
      <c r="F19" s="23">
        <f t="shared" si="0"/>
        <v>1.0500000000000001E-2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0.11</v>
      </c>
      <c r="E20" s="78">
        <f>УпрВесКоэф!E20</f>
        <v>0.2</v>
      </c>
      <c r="F20" s="27">
        <f t="shared" si="0"/>
        <v>2.2000000000000002E-2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</v>
      </c>
      <c r="E21" s="75">
        <f>УпрВесКоэф!E21</f>
        <v>0.2</v>
      </c>
      <c r="F21" s="23">
        <f t="shared" si="0"/>
        <v>0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1.1299999999999999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0.42</v>
      </c>
      <c r="E25" s="75">
        <f>УпрВесКоэф!E25</f>
        <v>1.5</v>
      </c>
      <c r="F25" s="23">
        <f t="shared" si="0"/>
        <v>0.63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0.9</v>
      </c>
      <c r="E28" s="78">
        <f>УпрВесКоэф!E28</f>
        <v>1.4279999999999999</v>
      </c>
      <c r="F28" s="27">
        <f t="shared" si="0"/>
        <v>1.2851999999999999</v>
      </c>
      <c r="G28" s="39" t="s">
        <v>2</v>
      </c>
      <c r="H28" s="179">
        <f>F28-УпрВесКоэф!$K$28</f>
        <v>1.2851999999999999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6.8004999999999995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98" t="s">
        <v>42</v>
      </c>
      <c r="D3" s="98" t="s">
        <v>44</v>
      </c>
      <c r="E3" s="98" t="s">
        <v>9</v>
      </c>
      <c r="F3" s="98" t="s">
        <v>8</v>
      </c>
      <c r="G3" s="98" t="s">
        <v>10</v>
      </c>
      <c r="H3" s="98" t="s">
        <v>13</v>
      </c>
      <c r="J3" s="3"/>
    </row>
    <row r="4" spans="1:10" ht="30" x14ac:dyDescent="0.25">
      <c r="A4" s="392" t="s">
        <v>3</v>
      </c>
      <c r="B4" s="99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0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1.2170000000000001</v>
      </c>
      <c r="J5" s="3"/>
    </row>
    <row r="6" spans="1:10" ht="35.25" customHeight="1" x14ac:dyDescent="0.25">
      <c r="A6" s="393"/>
      <c r="B6" s="100" t="s">
        <v>12</v>
      </c>
      <c r="C6" s="6">
        <v>0.3</v>
      </c>
      <c r="D6" s="49">
        <v>0.11</v>
      </c>
      <c r="E6" s="75">
        <f>УпрВесКоэф!E6</f>
        <v>0.8</v>
      </c>
      <c r="F6" s="23">
        <f t="shared" si="0"/>
        <v>8.8000000000000009E-2</v>
      </c>
      <c r="G6" s="377"/>
      <c r="H6" s="371"/>
      <c r="J6" s="3"/>
    </row>
    <row r="7" spans="1:10" ht="30.75" thickBot="1" x14ac:dyDescent="0.3">
      <c r="A7" s="394"/>
      <c r="B7" s="101" t="s">
        <v>16</v>
      </c>
      <c r="C7" s="46">
        <v>0.1</v>
      </c>
      <c r="D7" s="83">
        <v>0.215</v>
      </c>
      <c r="E7" s="76">
        <f>УпрВесКоэф!E7</f>
        <v>0.6</v>
      </c>
      <c r="F7" s="48">
        <f t="shared" si="0"/>
        <v>0.129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2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1.0899000000000001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</v>
      </c>
      <c r="E10" s="75">
        <f>УпрВесКоэф!E10</f>
        <v>0.3</v>
      </c>
      <c r="F10" s="23">
        <f t="shared" si="0"/>
        <v>0.27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0.9</v>
      </c>
      <c r="E11" s="75">
        <f>УпрВесКоэф!E11</f>
        <v>0.3</v>
      </c>
      <c r="F11" s="23">
        <f t="shared" si="0"/>
        <v>0.27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0.9</v>
      </c>
      <c r="E12" s="76">
        <f>УпрВесКоэф!E12</f>
        <v>0.3</v>
      </c>
      <c r="F12" s="48">
        <f t="shared" si="0"/>
        <v>0.27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0.75</v>
      </c>
      <c r="E13" s="77">
        <f>УпрВесКоэф!E13</f>
        <v>0.26</v>
      </c>
      <c r="F13" s="51">
        <f t="shared" si="0"/>
        <v>0.19500000000000001</v>
      </c>
      <c r="G13" s="377" t="s">
        <v>2</v>
      </c>
      <c r="H13" s="370">
        <f>(F13+F14+F15+F16+F17+F18+F19+F20+F21+F22+F23)-УпрВесКоэф!$K$17</f>
        <v>0.90900000000000014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0.95</v>
      </c>
      <c r="E14" s="75">
        <f>УпрВесКоэф!E14</f>
        <v>0.2</v>
      </c>
      <c r="F14" s="23">
        <f t="shared" si="0"/>
        <v>0.19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0.65</v>
      </c>
      <c r="E17" s="75">
        <f>УпрВесКоэф!E17</f>
        <v>0.2</v>
      </c>
      <c r="F17" s="23">
        <f t="shared" si="0"/>
        <v>0.13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0.7</v>
      </c>
      <c r="E18" s="75">
        <f>УпрВесКоэф!E18</f>
        <v>0.2</v>
      </c>
      <c r="F18" s="23">
        <f t="shared" si="0"/>
        <v>0.13999999999999999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0.12</v>
      </c>
      <c r="E19" s="75">
        <f>УпрВесКоэф!E19</f>
        <v>0.15</v>
      </c>
      <c r="F19" s="23">
        <f t="shared" si="0"/>
        <v>1.7999999999999999E-2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7.0000000000000007E-2</v>
      </c>
      <c r="E20" s="78">
        <f>УпрВесКоэф!E20</f>
        <v>0.2</v>
      </c>
      <c r="F20" s="27">
        <f t="shared" si="0"/>
        <v>1.4000000000000002E-2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0.11</v>
      </c>
      <c r="E21" s="75">
        <f>УпрВесКоэф!E21</f>
        <v>0.2</v>
      </c>
      <c r="F21" s="23">
        <f t="shared" si="0"/>
        <v>2.2000000000000002E-2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1.58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0.72</v>
      </c>
      <c r="E25" s="75">
        <f>УпрВесКоэф!E25</f>
        <v>1.5</v>
      </c>
      <c r="F25" s="23">
        <f t="shared" si="0"/>
        <v>1.08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0.9</v>
      </c>
      <c r="E28" s="78">
        <f>УпрВесКоэф!E28</f>
        <v>1.4279999999999999</v>
      </c>
      <c r="F28" s="27">
        <f t="shared" si="0"/>
        <v>1.2851999999999999</v>
      </c>
      <c r="G28" s="39" t="s">
        <v>2</v>
      </c>
      <c r="H28" s="179">
        <f>F28-УпрВесКоэф!$K$28</f>
        <v>1.2851999999999999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7.0809999999999995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98" t="s">
        <v>42</v>
      </c>
      <c r="D3" s="98" t="s">
        <v>44</v>
      </c>
      <c r="E3" s="98" t="s">
        <v>9</v>
      </c>
      <c r="F3" s="98" t="s">
        <v>8</v>
      </c>
      <c r="G3" s="98" t="s">
        <v>10</v>
      </c>
      <c r="H3" s="98" t="s">
        <v>13</v>
      </c>
      <c r="J3" s="3"/>
    </row>
    <row r="4" spans="1:10" ht="30" x14ac:dyDescent="0.25">
      <c r="A4" s="392" t="s">
        <v>3</v>
      </c>
      <c r="B4" s="99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0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1.2170000000000001</v>
      </c>
      <c r="J5" s="3"/>
    </row>
    <row r="6" spans="1:10" ht="35.25" customHeight="1" x14ac:dyDescent="0.25">
      <c r="A6" s="393"/>
      <c r="B6" s="100" t="s">
        <v>12</v>
      </c>
      <c r="C6" s="6">
        <v>0.3</v>
      </c>
      <c r="D6" s="49">
        <v>0.11</v>
      </c>
      <c r="E6" s="75">
        <f>УпрВесКоэф!E6</f>
        <v>0.8</v>
      </c>
      <c r="F6" s="23">
        <f t="shared" si="0"/>
        <v>8.8000000000000009E-2</v>
      </c>
      <c r="G6" s="377"/>
      <c r="H6" s="371"/>
      <c r="J6" s="3"/>
    </row>
    <row r="7" spans="1:10" ht="30.75" thickBot="1" x14ac:dyDescent="0.3">
      <c r="A7" s="394"/>
      <c r="B7" s="101" t="s">
        <v>16</v>
      </c>
      <c r="C7" s="46">
        <v>0.1</v>
      </c>
      <c r="D7" s="83">
        <v>0.215</v>
      </c>
      <c r="E7" s="76">
        <f>УпрВесКоэф!E7</f>
        <v>0.6</v>
      </c>
      <c r="F7" s="48">
        <f t="shared" si="0"/>
        <v>0.129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2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1.0899000000000001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</v>
      </c>
      <c r="E10" s="75">
        <f>УпрВесКоэф!E10</f>
        <v>0.3</v>
      </c>
      <c r="F10" s="23">
        <f t="shared" si="0"/>
        <v>0.27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0.9</v>
      </c>
      <c r="E11" s="75">
        <f>УпрВесКоэф!E11</f>
        <v>0.3</v>
      </c>
      <c r="F11" s="23">
        <f t="shared" si="0"/>
        <v>0.27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0.9</v>
      </c>
      <c r="E12" s="76">
        <f>УпрВесКоэф!E12</f>
        <v>0.3</v>
      </c>
      <c r="F12" s="48">
        <f t="shared" si="0"/>
        <v>0.27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0.75</v>
      </c>
      <c r="E13" s="77">
        <f>УпрВесКоэф!E13</f>
        <v>0.26</v>
      </c>
      <c r="F13" s="51">
        <f t="shared" si="0"/>
        <v>0.19500000000000001</v>
      </c>
      <c r="G13" s="377" t="s">
        <v>2</v>
      </c>
      <c r="H13" s="370">
        <f>(F13+F14+F15+F16+F17+F18+F19+F20+F21+F22+F23)-УпрВесКоэф!$K$17</f>
        <v>0.90900000000000014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0.95</v>
      </c>
      <c r="E14" s="75">
        <f>УпрВесКоэф!E14</f>
        <v>0.2</v>
      </c>
      <c r="F14" s="23">
        <f t="shared" si="0"/>
        <v>0.19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0.65</v>
      </c>
      <c r="E17" s="75">
        <f>УпрВесКоэф!E17</f>
        <v>0.2</v>
      </c>
      <c r="F17" s="23">
        <f t="shared" si="0"/>
        <v>0.13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0.7</v>
      </c>
      <c r="E18" s="75">
        <f>УпрВесКоэф!E18</f>
        <v>0.2</v>
      </c>
      <c r="F18" s="23">
        <f t="shared" si="0"/>
        <v>0.13999999999999999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0.12</v>
      </c>
      <c r="E19" s="75">
        <f>УпрВесКоэф!E19</f>
        <v>0.15</v>
      </c>
      <c r="F19" s="23">
        <f t="shared" si="0"/>
        <v>1.7999999999999999E-2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7.0000000000000007E-2</v>
      </c>
      <c r="E20" s="78">
        <f>УпрВесКоэф!E20</f>
        <v>0.2</v>
      </c>
      <c r="F20" s="27">
        <f t="shared" si="0"/>
        <v>1.4000000000000002E-2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0.11</v>
      </c>
      <c r="E21" s="75">
        <f>УпрВесКоэф!E21</f>
        <v>0.2</v>
      </c>
      <c r="F21" s="23">
        <f t="shared" si="0"/>
        <v>2.2000000000000002E-2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1.58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0.72</v>
      </c>
      <c r="E25" s="75">
        <f>УпрВесКоэф!E25</f>
        <v>1.5</v>
      </c>
      <c r="F25" s="23">
        <f t="shared" si="0"/>
        <v>1.08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0.9</v>
      </c>
      <c r="E28" s="78">
        <f>УпрВесКоэф!E28</f>
        <v>1.4279999999999999</v>
      </c>
      <c r="F28" s="27">
        <f t="shared" si="0"/>
        <v>1.2851999999999999</v>
      </c>
      <c r="G28" s="39" t="s">
        <v>2</v>
      </c>
      <c r="H28" s="179">
        <f>F28-УпрВесКоэф!$K$28</f>
        <v>1.2851999999999999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7.0809999999999995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98" t="s">
        <v>42</v>
      </c>
      <c r="D3" s="98" t="s">
        <v>44</v>
      </c>
      <c r="E3" s="98" t="s">
        <v>9</v>
      </c>
      <c r="F3" s="98" t="s">
        <v>8</v>
      </c>
      <c r="G3" s="98" t="s">
        <v>10</v>
      </c>
      <c r="H3" s="98" t="s">
        <v>13</v>
      </c>
      <c r="J3" s="3"/>
    </row>
    <row r="4" spans="1:10" ht="30" x14ac:dyDescent="0.25">
      <c r="A4" s="392" t="s">
        <v>3</v>
      </c>
      <c r="B4" s="99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0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1.2170000000000001</v>
      </c>
      <c r="J5" s="3"/>
    </row>
    <row r="6" spans="1:10" ht="35.25" customHeight="1" x14ac:dyDescent="0.25">
      <c r="A6" s="393"/>
      <c r="B6" s="100" t="s">
        <v>12</v>
      </c>
      <c r="C6" s="6">
        <v>0.3</v>
      </c>
      <c r="D6" s="49">
        <v>0.11</v>
      </c>
      <c r="E6" s="75">
        <f>УпрВесКоэф!E6</f>
        <v>0.8</v>
      </c>
      <c r="F6" s="23">
        <f t="shared" si="0"/>
        <v>8.8000000000000009E-2</v>
      </c>
      <c r="G6" s="377"/>
      <c r="H6" s="371"/>
      <c r="J6" s="3"/>
    </row>
    <row r="7" spans="1:10" ht="30.75" thickBot="1" x14ac:dyDescent="0.3">
      <c r="A7" s="394"/>
      <c r="B7" s="101" t="s">
        <v>16</v>
      </c>
      <c r="C7" s="46">
        <v>0.1</v>
      </c>
      <c r="D7" s="83">
        <v>0.215</v>
      </c>
      <c r="E7" s="76">
        <f>УпрВесКоэф!E7</f>
        <v>0.6</v>
      </c>
      <c r="F7" s="48">
        <f t="shared" si="0"/>
        <v>0.129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2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1.0899000000000001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</v>
      </c>
      <c r="E10" s="75">
        <f>УпрВесКоэф!E10</f>
        <v>0.3</v>
      </c>
      <c r="F10" s="23">
        <f t="shared" si="0"/>
        <v>0.27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0.9</v>
      </c>
      <c r="E11" s="75">
        <f>УпрВесКоэф!E11</f>
        <v>0.3</v>
      </c>
      <c r="F11" s="23">
        <f t="shared" si="0"/>
        <v>0.27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0.9</v>
      </c>
      <c r="E12" s="76">
        <f>УпрВесКоэф!E12</f>
        <v>0.3</v>
      </c>
      <c r="F12" s="48">
        <f t="shared" si="0"/>
        <v>0.27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0.75</v>
      </c>
      <c r="E13" s="77">
        <f>УпрВесКоэф!E13</f>
        <v>0.26</v>
      </c>
      <c r="F13" s="51">
        <f t="shared" si="0"/>
        <v>0.19500000000000001</v>
      </c>
      <c r="G13" s="377" t="s">
        <v>2</v>
      </c>
      <c r="H13" s="370">
        <f>(F13+F14+F15+F16+F17+F18+F19+F20+F21+F22+F23)-УпрВесКоэф!$K$17</f>
        <v>0.90900000000000014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0.95</v>
      </c>
      <c r="E14" s="75">
        <f>УпрВесКоэф!E14</f>
        <v>0.2</v>
      </c>
      <c r="F14" s="23">
        <f t="shared" si="0"/>
        <v>0.19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0.65</v>
      </c>
      <c r="E17" s="75">
        <f>УпрВесКоэф!E17</f>
        <v>0.2</v>
      </c>
      <c r="F17" s="23">
        <f t="shared" si="0"/>
        <v>0.13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0.7</v>
      </c>
      <c r="E18" s="75">
        <f>УпрВесКоэф!E18</f>
        <v>0.2</v>
      </c>
      <c r="F18" s="23">
        <f t="shared" si="0"/>
        <v>0.13999999999999999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0.12</v>
      </c>
      <c r="E19" s="75">
        <f>УпрВесКоэф!E19</f>
        <v>0.15</v>
      </c>
      <c r="F19" s="23">
        <f t="shared" si="0"/>
        <v>1.7999999999999999E-2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7.0000000000000007E-2</v>
      </c>
      <c r="E20" s="78">
        <f>УпрВесКоэф!E20</f>
        <v>0.2</v>
      </c>
      <c r="F20" s="27">
        <f t="shared" si="0"/>
        <v>1.4000000000000002E-2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0.11</v>
      </c>
      <c r="E21" s="75">
        <f>УпрВесКоэф!E21</f>
        <v>0.2</v>
      </c>
      <c r="F21" s="23">
        <f t="shared" si="0"/>
        <v>2.2000000000000002E-2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1.58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0.72</v>
      </c>
      <c r="E25" s="75">
        <f>УпрВесКоэф!E25</f>
        <v>1.5</v>
      </c>
      <c r="F25" s="23">
        <f t="shared" si="0"/>
        <v>1.08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0.9</v>
      </c>
      <c r="E28" s="78">
        <f>УпрВесКоэф!E28</f>
        <v>1.4279999999999999</v>
      </c>
      <c r="F28" s="27">
        <f t="shared" si="0"/>
        <v>1.2851999999999999</v>
      </c>
      <c r="G28" s="39" t="s">
        <v>2</v>
      </c>
      <c r="H28" s="179">
        <f>F28-УпрВесКоэф!$K$28</f>
        <v>1.2851999999999999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7.0809999999999995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98" t="s">
        <v>42</v>
      </c>
      <c r="D3" s="98" t="s">
        <v>44</v>
      </c>
      <c r="E3" s="98" t="s">
        <v>9</v>
      </c>
      <c r="F3" s="98" t="s">
        <v>8</v>
      </c>
      <c r="G3" s="98" t="s">
        <v>10</v>
      </c>
      <c r="H3" s="98" t="s">
        <v>13</v>
      </c>
      <c r="J3" s="3"/>
    </row>
    <row r="4" spans="1:10" ht="30" x14ac:dyDescent="0.25">
      <c r="A4" s="392" t="s">
        <v>3</v>
      </c>
      <c r="B4" s="99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0" t="s">
        <v>11</v>
      </c>
      <c r="C5" s="6">
        <v>0.7</v>
      </c>
      <c r="D5" s="49">
        <v>0.76300000000000001</v>
      </c>
      <c r="E5" s="75">
        <f>УпрВесКоэф!E5</f>
        <v>1</v>
      </c>
      <c r="F5" s="23">
        <f t="shared" ref="F5:F28" si="0">D5*E5</f>
        <v>0.76300000000000001</v>
      </c>
      <c r="G5" s="377"/>
      <c r="H5" s="391">
        <f>(F5+F6+F7)-УпрВесКоэф!$K$6</f>
        <v>1.0546</v>
      </c>
      <c r="J5" s="3"/>
    </row>
    <row r="6" spans="1:10" ht="35.25" customHeight="1" x14ac:dyDescent="0.25">
      <c r="A6" s="393"/>
      <c r="B6" s="100" t="s">
        <v>12</v>
      </c>
      <c r="C6" s="6">
        <v>0.3</v>
      </c>
      <c r="D6" s="49">
        <v>0.09</v>
      </c>
      <c r="E6" s="75">
        <f>УпрВесКоэф!E6</f>
        <v>0.8</v>
      </c>
      <c r="F6" s="23">
        <f t="shared" si="0"/>
        <v>7.1999999999999995E-2</v>
      </c>
      <c r="G6" s="377"/>
      <c r="H6" s="371"/>
      <c r="J6" s="3"/>
    </row>
    <row r="7" spans="1:10" ht="30.75" thickBot="1" x14ac:dyDescent="0.3">
      <c r="A7" s="394"/>
      <c r="B7" s="101" t="s">
        <v>16</v>
      </c>
      <c r="C7" s="46">
        <v>0.1</v>
      </c>
      <c r="D7" s="83">
        <v>0.36599999999999999</v>
      </c>
      <c r="E7" s="76">
        <f>УпрВесКоэф!E7</f>
        <v>0.6</v>
      </c>
      <c r="F7" s="48">
        <f t="shared" si="0"/>
        <v>0.21959999999999999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2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1.0899000000000001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</v>
      </c>
      <c r="E10" s="75">
        <f>УпрВесКоэф!E10</f>
        <v>0.3</v>
      </c>
      <c r="F10" s="23">
        <f t="shared" si="0"/>
        <v>0.27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0.9</v>
      </c>
      <c r="E11" s="75">
        <f>УпрВесКоэф!E11</f>
        <v>0.3</v>
      </c>
      <c r="F11" s="23">
        <f t="shared" si="0"/>
        <v>0.27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0.9</v>
      </c>
      <c r="E12" s="76">
        <f>УпрВесКоэф!E12</f>
        <v>0.3</v>
      </c>
      <c r="F12" s="48">
        <f t="shared" si="0"/>
        <v>0.27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0.75</v>
      </c>
      <c r="E13" s="77">
        <f>УпрВесКоэф!E13</f>
        <v>0.26</v>
      </c>
      <c r="F13" s="51">
        <f t="shared" si="0"/>
        <v>0.19500000000000001</v>
      </c>
      <c r="G13" s="377" t="s">
        <v>2</v>
      </c>
      <c r="H13" s="370">
        <f>(F13+F14+F15+F16+F17+F18+F19+F20+F21+F22+F23)-УпрВесКоэф!$K$17</f>
        <v>0.97700000000000009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0.95</v>
      </c>
      <c r="E14" s="75">
        <f>УпрВесКоэф!E14</f>
        <v>0.2</v>
      </c>
      <c r="F14" s="23">
        <f t="shared" si="0"/>
        <v>0.19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0.75</v>
      </c>
      <c r="E17" s="75">
        <f>УпрВесКоэф!E17</f>
        <v>0.2</v>
      </c>
      <c r="F17" s="23">
        <f t="shared" si="0"/>
        <v>0.15000000000000002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0.12</v>
      </c>
      <c r="E19" s="75">
        <f>УпрВесКоэф!E19</f>
        <v>0.15</v>
      </c>
      <c r="F19" s="23">
        <f t="shared" si="0"/>
        <v>1.7999999999999999E-2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0.12</v>
      </c>
      <c r="E20" s="78">
        <f>УпрВесКоэф!E20</f>
        <v>0.2</v>
      </c>
      <c r="F20" s="27">
        <f t="shared" si="0"/>
        <v>2.4E-2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</v>
      </c>
      <c r="E21" s="75">
        <f>УпрВесКоэф!E21</f>
        <v>0.2</v>
      </c>
      <c r="F21" s="23">
        <f t="shared" si="0"/>
        <v>0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0.126</v>
      </c>
      <c r="E24" s="80">
        <f>УпрВесКоэф!E24</f>
        <v>1.83</v>
      </c>
      <c r="F24" s="22">
        <f t="shared" si="0"/>
        <v>0.23058000000000001</v>
      </c>
      <c r="G24" s="384" t="s">
        <v>2</v>
      </c>
      <c r="H24" s="370">
        <f>(F24+F25+F26+F27)-УпрВесКоэф!$K$25</f>
        <v>1.4355799999999999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0.47</v>
      </c>
      <c r="E25" s="75">
        <f>УпрВесКоэф!E25</f>
        <v>1.5</v>
      </c>
      <c r="F25" s="23">
        <f t="shared" si="0"/>
        <v>0.70499999999999996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0.9</v>
      </c>
      <c r="E28" s="78">
        <f>УпрВесКоэф!E28</f>
        <v>1.4279999999999999</v>
      </c>
      <c r="F28" s="27">
        <f t="shared" si="0"/>
        <v>1.2851999999999999</v>
      </c>
      <c r="G28" s="39" t="s">
        <v>2</v>
      </c>
      <c r="H28" s="179">
        <f>F28-УпрВесКоэф!$K$28</f>
        <v>1.2851999999999999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6.8421799999999999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98" t="s">
        <v>42</v>
      </c>
      <c r="D3" s="98" t="s">
        <v>44</v>
      </c>
      <c r="E3" s="98" t="s">
        <v>9</v>
      </c>
      <c r="F3" s="98" t="s">
        <v>8</v>
      </c>
      <c r="G3" s="98" t="s">
        <v>10</v>
      </c>
      <c r="H3" s="98" t="s">
        <v>13</v>
      </c>
      <c r="J3" s="3"/>
    </row>
    <row r="4" spans="1:10" ht="30" x14ac:dyDescent="0.25">
      <c r="A4" s="392" t="s">
        <v>3</v>
      </c>
      <c r="B4" s="99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0" t="s">
        <v>11</v>
      </c>
      <c r="C5" s="6">
        <v>0.7</v>
      </c>
      <c r="D5" s="49">
        <v>0.92</v>
      </c>
      <c r="E5" s="75">
        <f>УпрВесКоэф!E5</f>
        <v>1</v>
      </c>
      <c r="F5" s="23">
        <f t="shared" ref="F5:F28" si="0">D5*E5</f>
        <v>0.92</v>
      </c>
      <c r="G5" s="377"/>
      <c r="H5" s="391">
        <f>(F5+F6+F7)-УпрВесКоэф!$K$6</f>
        <v>0.92</v>
      </c>
      <c r="J5" s="3"/>
    </row>
    <row r="6" spans="1:10" ht="35.25" customHeight="1" x14ac:dyDescent="0.25">
      <c r="A6" s="393"/>
      <c r="B6" s="100" t="s">
        <v>12</v>
      </c>
      <c r="C6" s="6">
        <v>0.3</v>
      </c>
      <c r="D6" s="49">
        <v>0</v>
      </c>
      <c r="E6" s="75">
        <f>УпрВесКоэф!E6</f>
        <v>0.8</v>
      </c>
      <c r="F6" s="23">
        <f t="shared" si="0"/>
        <v>0</v>
      </c>
      <c r="G6" s="377"/>
      <c r="H6" s="371"/>
      <c r="J6" s="3"/>
    </row>
    <row r="7" spans="1:10" ht="30.75" thickBot="1" x14ac:dyDescent="0.3">
      <c r="A7" s="394"/>
      <c r="B7" s="101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2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1.0899000000000001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</v>
      </c>
      <c r="E10" s="75">
        <f>УпрВесКоэф!E10</f>
        <v>0.3</v>
      </c>
      <c r="F10" s="23">
        <f t="shared" si="0"/>
        <v>0.27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0.9</v>
      </c>
      <c r="E11" s="75">
        <f>УпрВесКоэф!E11</f>
        <v>0.3</v>
      </c>
      <c r="F11" s="23">
        <f t="shared" si="0"/>
        <v>0.27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0.9</v>
      </c>
      <c r="E12" s="76">
        <f>УпрВесКоэф!E12</f>
        <v>0.3</v>
      </c>
      <c r="F12" s="48">
        <f t="shared" si="0"/>
        <v>0.27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0.63</v>
      </c>
      <c r="E13" s="77">
        <f>УпрВесКоэф!E13</f>
        <v>0.26</v>
      </c>
      <c r="F13" s="51">
        <f t="shared" si="0"/>
        <v>0.1638</v>
      </c>
      <c r="G13" s="377" t="s">
        <v>2</v>
      </c>
      <c r="H13" s="370">
        <f>(F13+F14+F15+F16+F17+F18+F19+F20+F21+F22+F23)-УпрВесКоэф!$K$17</f>
        <v>0.86580000000000013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</v>
      </c>
      <c r="E14" s="75">
        <f>УпрВесКоэф!E14</f>
        <v>0.2</v>
      </c>
      <c r="F14" s="23">
        <f t="shared" si="0"/>
        <v>0.18000000000000002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0.5</v>
      </c>
      <c r="E17" s="75">
        <f>УпрВесКоэф!E17</f>
        <v>0.2</v>
      </c>
      <c r="F17" s="23">
        <f t="shared" si="0"/>
        <v>0.1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</v>
      </c>
      <c r="E19" s="75">
        <f>УпрВесКоэф!E19</f>
        <v>0.15</v>
      </c>
      <c r="F19" s="23">
        <f t="shared" si="0"/>
        <v>0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0.11</v>
      </c>
      <c r="E21" s="75">
        <f>УпрВесКоэф!E21</f>
        <v>0.2</v>
      </c>
      <c r="F21" s="23">
        <f t="shared" si="0"/>
        <v>2.2000000000000002E-2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1.58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0.72</v>
      </c>
      <c r="E25" s="75">
        <f>УпрВесКоэф!E25</f>
        <v>1.5</v>
      </c>
      <c r="F25" s="23">
        <f t="shared" si="0"/>
        <v>1.08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0.9</v>
      </c>
      <c r="E28" s="78">
        <f>УпрВесКоэф!E28</f>
        <v>1.4279999999999999</v>
      </c>
      <c r="F28" s="27">
        <f t="shared" si="0"/>
        <v>1.2851999999999999</v>
      </c>
      <c r="G28" s="39" t="s">
        <v>2</v>
      </c>
      <c r="H28" s="179">
        <f>F28-УпрВесКоэф!$K$28</f>
        <v>1.2851999999999999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6.7408000000000001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103" t="s">
        <v>42</v>
      </c>
      <c r="D3" s="103" t="s">
        <v>44</v>
      </c>
      <c r="E3" s="103" t="s">
        <v>9</v>
      </c>
      <c r="F3" s="103" t="s">
        <v>8</v>
      </c>
      <c r="G3" s="103" t="s">
        <v>10</v>
      </c>
      <c r="H3" s="103" t="s">
        <v>13</v>
      </c>
      <c r="J3" s="3"/>
    </row>
    <row r="4" spans="1:10" ht="30" x14ac:dyDescent="0.25">
      <c r="A4" s="392" t="s">
        <v>3</v>
      </c>
      <c r="B4" s="10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5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1.7140000000000002</v>
      </c>
      <c r="J5" s="3"/>
    </row>
    <row r="6" spans="1:10" ht="35.25" customHeight="1" x14ac:dyDescent="0.25">
      <c r="A6" s="393"/>
      <c r="B6" s="105" t="s">
        <v>12</v>
      </c>
      <c r="C6" s="6">
        <v>0.3</v>
      </c>
      <c r="D6" s="49">
        <v>0.78</v>
      </c>
      <c r="E6" s="75">
        <f>УпрВесКоэф!E6</f>
        <v>0.8</v>
      </c>
      <c r="F6" s="23">
        <f t="shared" si="0"/>
        <v>0.62400000000000011</v>
      </c>
      <c r="G6" s="377"/>
      <c r="H6" s="371"/>
      <c r="J6" s="3"/>
    </row>
    <row r="7" spans="1:10" ht="30.75" thickBot="1" x14ac:dyDescent="0.3">
      <c r="A7" s="394"/>
      <c r="B7" s="106" t="s">
        <v>16</v>
      </c>
      <c r="C7" s="46">
        <v>0.1</v>
      </c>
      <c r="D7" s="83">
        <v>0.15</v>
      </c>
      <c r="E7" s="76">
        <f>УпрВесКоэф!E7</f>
        <v>0.6</v>
      </c>
      <c r="F7" s="48">
        <f t="shared" si="0"/>
        <v>0.09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7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0.99990000000000001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0.8</v>
      </c>
      <c r="E12" s="76">
        <f>УпрВесКоэф!E12</f>
        <v>0.3</v>
      </c>
      <c r="F12" s="48">
        <f t="shared" si="0"/>
        <v>0.24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0.5</v>
      </c>
      <c r="E13" s="77">
        <f>УпрВесКоэф!E13</f>
        <v>0.26</v>
      </c>
      <c r="F13" s="51">
        <f t="shared" si="0"/>
        <v>0.13</v>
      </c>
      <c r="G13" s="377" t="s">
        <v>2</v>
      </c>
      <c r="H13" s="370">
        <f>(F13+F14+F15+F16+F17+F18+F19+F20+F21+F22+F23)-УпрВесКоэф!$K$17</f>
        <v>1.034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0.8</v>
      </c>
      <c r="E17" s="75">
        <f>УпрВесКоэф!E17</f>
        <v>0.2</v>
      </c>
      <c r="F17" s="23">
        <f t="shared" si="0"/>
        <v>0.16000000000000003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0.94</v>
      </c>
      <c r="E18" s="75">
        <f>УпрВесКоэф!E18</f>
        <v>0.2</v>
      </c>
      <c r="F18" s="23">
        <f t="shared" si="0"/>
        <v>0.188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0.92</v>
      </c>
      <c r="E19" s="75">
        <f>УпрВесКоэф!E19</f>
        <v>0.15</v>
      </c>
      <c r="F19" s="23">
        <f t="shared" si="0"/>
        <v>0.13800000000000001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0.09</v>
      </c>
      <c r="E21" s="75">
        <f>УпрВесКоэф!E21</f>
        <v>0.2</v>
      </c>
      <c r="F21" s="23">
        <f t="shared" si="0"/>
        <v>1.7999999999999999E-2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0.06</v>
      </c>
      <c r="E24" s="80">
        <f>УпрВесКоэф!E24</f>
        <v>1.83</v>
      </c>
      <c r="F24" s="22">
        <f t="shared" si="0"/>
        <v>0.10979999999999999</v>
      </c>
      <c r="G24" s="384" t="s">
        <v>2</v>
      </c>
      <c r="H24" s="370">
        <f>(F24+F25+F26+F27)-УпрВесКоэф!$K$25</f>
        <v>1.6597999999999997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0.7</v>
      </c>
      <c r="E25" s="75">
        <f>УпрВесКоэф!E25</f>
        <v>1.5</v>
      </c>
      <c r="F25" s="23">
        <f t="shared" si="0"/>
        <v>1.0499999999999998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7.4071999999999996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103" t="s">
        <v>42</v>
      </c>
      <c r="D3" s="103" t="s">
        <v>44</v>
      </c>
      <c r="E3" s="103" t="s">
        <v>9</v>
      </c>
      <c r="F3" s="103" t="s">
        <v>8</v>
      </c>
      <c r="G3" s="103" t="s">
        <v>10</v>
      </c>
      <c r="H3" s="103" t="s">
        <v>13</v>
      </c>
      <c r="J3" s="3"/>
    </row>
    <row r="4" spans="1:10" ht="30" x14ac:dyDescent="0.25">
      <c r="A4" s="392" t="s">
        <v>3</v>
      </c>
      <c r="B4" s="10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5" t="s">
        <v>11</v>
      </c>
      <c r="C5" s="6">
        <v>0.7</v>
      </c>
      <c r="D5" s="49">
        <v>0.94</v>
      </c>
      <c r="E5" s="75">
        <f>УпрВесКоэф!E5</f>
        <v>1</v>
      </c>
      <c r="F5" s="23">
        <f t="shared" ref="F5:F28" si="0">D5*E5</f>
        <v>0.94</v>
      </c>
      <c r="G5" s="377"/>
      <c r="H5" s="391">
        <f>(F5+F6+F7)-УпрВесКоэф!$K$6</f>
        <v>1.028</v>
      </c>
      <c r="J5" s="3"/>
    </row>
    <row r="6" spans="1:10" ht="35.25" customHeight="1" x14ac:dyDescent="0.25">
      <c r="A6" s="393"/>
      <c r="B6" s="105" t="s">
        <v>12</v>
      </c>
      <c r="C6" s="6">
        <v>0.3</v>
      </c>
      <c r="D6" s="49">
        <v>0.11</v>
      </c>
      <c r="E6" s="75">
        <f>УпрВесКоэф!E6</f>
        <v>0.8</v>
      </c>
      <c r="F6" s="23">
        <f t="shared" si="0"/>
        <v>8.8000000000000009E-2</v>
      </c>
      <c r="G6" s="377"/>
      <c r="H6" s="371"/>
      <c r="J6" s="3"/>
    </row>
    <row r="7" spans="1:10" ht="30.75" thickBot="1" x14ac:dyDescent="0.3">
      <c r="A7" s="394"/>
      <c r="B7" s="106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7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0.99990000000000001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0.8</v>
      </c>
      <c r="E12" s="76">
        <f>УпрВесКоэф!E12</f>
        <v>0.3</v>
      </c>
      <c r="F12" s="48">
        <f t="shared" si="0"/>
        <v>0.24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0.75</v>
      </c>
      <c r="E13" s="77">
        <f>УпрВесКоэф!E13</f>
        <v>0.26</v>
      </c>
      <c r="F13" s="51">
        <f t="shared" si="0"/>
        <v>0.19500000000000001</v>
      </c>
      <c r="G13" s="377" t="s">
        <v>2</v>
      </c>
      <c r="H13" s="370">
        <f>(F13+F14+F15+F16+F17+F18+F19+F20+F21+F22+F23)-УпрВесКоэф!$K$17</f>
        <v>1.135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0.8</v>
      </c>
      <c r="E17" s="75">
        <f>УпрВесКоэф!E17</f>
        <v>0.2</v>
      </c>
      <c r="F17" s="23">
        <f t="shared" si="0"/>
        <v>0.16000000000000003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7.0000000000000007E-2</v>
      </c>
      <c r="E20" s="78">
        <f>УпрВесКоэф!E20</f>
        <v>0.2</v>
      </c>
      <c r="F20" s="27">
        <f t="shared" si="0"/>
        <v>1.4000000000000002E-2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0.08</v>
      </c>
      <c r="E21" s="75">
        <f>УпрВесКоэф!E21</f>
        <v>0.2</v>
      </c>
      <c r="F21" s="23">
        <f t="shared" si="0"/>
        <v>1.6E-2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0.12</v>
      </c>
      <c r="E24" s="80">
        <f>УпрВесКоэф!E24</f>
        <v>1.83</v>
      </c>
      <c r="F24" s="22">
        <f t="shared" si="0"/>
        <v>0.21959999999999999</v>
      </c>
      <c r="G24" s="384" t="s">
        <v>2</v>
      </c>
      <c r="H24" s="370">
        <f>(F24+F25+F26+F27)-УпрВесКоэф!$K$25</f>
        <v>1.7996000000000001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0.72</v>
      </c>
      <c r="E25" s="75">
        <f>УпрВесКоэф!E25</f>
        <v>1.5</v>
      </c>
      <c r="F25" s="23">
        <f t="shared" si="0"/>
        <v>1.08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6.9619999999999997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103" t="s">
        <v>42</v>
      </c>
      <c r="D3" s="103" t="s">
        <v>44</v>
      </c>
      <c r="E3" s="103" t="s">
        <v>9</v>
      </c>
      <c r="F3" s="103" t="s">
        <v>8</v>
      </c>
      <c r="G3" s="103" t="s">
        <v>10</v>
      </c>
      <c r="H3" s="103" t="s">
        <v>13</v>
      </c>
      <c r="J3" s="3"/>
    </row>
    <row r="4" spans="1:10" ht="30" x14ac:dyDescent="0.25">
      <c r="A4" s="392" t="s">
        <v>3</v>
      </c>
      <c r="B4" s="10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5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1.738</v>
      </c>
      <c r="J5" s="3"/>
    </row>
    <row r="6" spans="1:10" ht="35.25" customHeight="1" x14ac:dyDescent="0.25">
      <c r="A6" s="393"/>
      <c r="B6" s="105" t="s">
        <v>12</v>
      </c>
      <c r="C6" s="6">
        <v>0.3</v>
      </c>
      <c r="D6" s="49">
        <v>0.78</v>
      </c>
      <c r="E6" s="75">
        <f>УпрВесКоэф!E6</f>
        <v>0.8</v>
      </c>
      <c r="F6" s="23">
        <f t="shared" si="0"/>
        <v>0.62400000000000011</v>
      </c>
      <c r="G6" s="377"/>
      <c r="H6" s="371"/>
      <c r="J6" s="3"/>
    </row>
    <row r="7" spans="1:10" ht="30.75" thickBot="1" x14ac:dyDescent="0.3">
      <c r="A7" s="394"/>
      <c r="B7" s="106" t="s">
        <v>16</v>
      </c>
      <c r="C7" s="46">
        <v>0.1</v>
      </c>
      <c r="D7" s="83">
        <v>0.19</v>
      </c>
      <c r="E7" s="76">
        <f>УпрВесКоэф!E7</f>
        <v>0.6</v>
      </c>
      <c r="F7" s="48">
        <f t="shared" si="0"/>
        <v>0.11399999999999999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7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0.99990000000000001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0.8</v>
      </c>
      <c r="E12" s="76">
        <f>УпрВесКоэф!E12</f>
        <v>0.3</v>
      </c>
      <c r="F12" s="48">
        <f t="shared" si="0"/>
        <v>0.24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0.5</v>
      </c>
      <c r="E13" s="77">
        <f>УпрВесКоэф!E13</f>
        <v>0.26</v>
      </c>
      <c r="F13" s="51">
        <f t="shared" si="0"/>
        <v>0.13</v>
      </c>
      <c r="G13" s="377" t="s">
        <v>2</v>
      </c>
      <c r="H13" s="370">
        <f>(F13+F14+F15+F16+F17+F18+F19+F20+F21+F22+F23)-УпрВесКоэф!$K$17</f>
        <v>1.0335000000000001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1</v>
      </c>
      <c r="E17" s="75">
        <f>УпрВесКоэф!E17</f>
        <v>0.2</v>
      </c>
      <c r="F17" s="23">
        <f t="shared" si="0"/>
        <v>0.2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0.87</v>
      </c>
      <c r="E18" s="75">
        <f>УпрВесКоэф!E18</f>
        <v>0.2</v>
      </c>
      <c r="F18" s="23">
        <f t="shared" si="0"/>
        <v>0.17400000000000002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0.85</v>
      </c>
      <c r="E19" s="75">
        <f>УпрВесКоэф!E19</f>
        <v>0.15</v>
      </c>
      <c r="F19" s="23">
        <f t="shared" si="0"/>
        <v>0.1275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0.01</v>
      </c>
      <c r="E21" s="75">
        <f>УпрВесКоэф!E21</f>
        <v>0.2</v>
      </c>
      <c r="F21" s="23">
        <f t="shared" si="0"/>
        <v>2E-3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1.595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0.73</v>
      </c>
      <c r="E25" s="75">
        <f>УпрВесКоэф!E25</f>
        <v>1.5</v>
      </c>
      <c r="F25" s="23">
        <f t="shared" si="0"/>
        <v>1.095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7.3658999999999999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103" t="s">
        <v>42</v>
      </c>
      <c r="D3" s="103" t="s">
        <v>44</v>
      </c>
      <c r="E3" s="103" t="s">
        <v>9</v>
      </c>
      <c r="F3" s="103" t="s">
        <v>8</v>
      </c>
      <c r="G3" s="103" t="s">
        <v>10</v>
      </c>
      <c r="H3" s="103" t="s">
        <v>13</v>
      </c>
      <c r="J3" s="3"/>
    </row>
    <row r="4" spans="1:10" ht="30" x14ac:dyDescent="0.25">
      <c r="A4" s="392" t="s">
        <v>3</v>
      </c>
      <c r="B4" s="10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5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1.1280000000000001</v>
      </c>
      <c r="J5" s="3"/>
    </row>
    <row r="6" spans="1:10" ht="35.25" customHeight="1" x14ac:dyDescent="0.25">
      <c r="A6" s="393"/>
      <c r="B6" s="105" t="s">
        <v>12</v>
      </c>
      <c r="C6" s="6">
        <v>0.3</v>
      </c>
      <c r="D6" s="49">
        <v>0.16</v>
      </c>
      <c r="E6" s="75">
        <f>УпрВесКоэф!E6</f>
        <v>0.8</v>
      </c>
      <c r="F6" s="23">
        <f t="shared" si="0"/>
        <v>0.128</v>
      </c>
      <c r="G6" s="377"/>
      <c r="H6" s="371"/>
      <c r="J6" s="3"/>
    </row>
    <row r="7" spans="1:10" ht="30.75" thickBot="1" x14ac:dyDescent="0.3">
      <c r="A7" s="394"/>
      <c r="B7" s="106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7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0.99990000000000001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0.8</v>
      </c>
      <c r="E12" s="76">
        <f>УпрВесКоэф!E12</f>
        <v>0.3</v>
      </c>
      <c r="F12" s="48">
        <f t="shared" si="0"/>
        <v>0.24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0.75</v>
      </c>
      <c r="E13" s="77">
        <f>УпрВесКоэф!E13</f>
        <v>0.26</v>
      </c>
      <c r="F13" s="51">
        <f t="shared" si="0"/>
        <v>0.19500000000000001</v>
      </c>
      <c r="G13" s="377" t="s">
        <v>2</v>
      </c>
      <c r="H13" s="370">
        <f>(F13+F14+F15+F16+F17+F18+F19+F20+F21+F22+F23)-УпрВесКоэф!$K$17</f>
        <v>1.095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</v>
      </c>
      <c r="E14" s="75">
        <f>УпрВесКоэф!E14</f>
        <v>0.2</v>
      </c>
      <c r="F14" s="23">
        <f t="shared" si="0"/>
        <v>0.18000000000000002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0.8</v>
      </c>
      <c r="E17" s="75">
        <f>УпрВесКоэф!E17</f>
        <v>0.2</v>
      </c>
      <c r="F17" s="23">
        <f t="shared" si="0"/>
        <v>0.16000000000000003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0.05</v>
      </c>
      <c r="E20" s="78">
        <f>УпрВесКоэф!E20</f>
        <v>0.2</v>
      </c>
      <c r="F20" s="27">
        <f t="shared" si="0"/>
        <v>1.0000000000000002E-2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</v>
      </c>
      <c r="E21" s="75">
        <f>УпрВесКоэф!E21</f>
        <v>0.2</v>
      </c>
      <c r="F21" s="23">
        <f t="shared" si="0"/>
        <v>0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0.65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</v>
      </c>
      <c r="E25" s="75">
        <f>УпрВесКоэф!E25</f>
        <v>1.5</v>
      </c>
      <c r="F25" s="23">
        <f t="shared" si="0"/>
        <v>0.15000000000000002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5.8724000000000007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0.67</v>
      </c>
      <c r="E5" s="75">
        <f>УпрВесКоэф!E5</f>
        <v>1</v>
      </c>
      <c r="F5" s="23">
        <f t="shared" ref="F5:F28" si="0">D5*E5</f>
        <v>0.67</v>
      </c>
      <c r="G5" s="377"/>
      <c r="H5" s="391">
        <f>(F5+F6+F7)-УпрВесКоэф!$K$6</f>
        <v>1.4636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0.91700000000000004</v>
      </c>
      <c r="E6" s="75">
        <f>УпрВесКоэф!E6</f>
        <v>0.8</v>
      </c>
      <c r="F6" s="23">
        <f t="shared" si="0"/>
        <v>0.73360000000000003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1</v>
      </c>
      <c r="E9" s="74">
        <f>УпрВесКоэф!E9</f>
        <v>0.311</v>
      </c>
      <c r="F9" s="26">
        <f t="shared" si="0"/>
        <v>0.311</v>
      </c>
      <c r="G9" s="376" t="s">
        <v>2</v>
      </c>
      <c r="H9" s="370">
        <f>(F9+F10+F11+F12)-УпрВесКоэф!$K$10</f>
        <v>1.0609999999999999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0.85</v>
      </c>
      <c r="E13" s="77">
        <f>УпрВесКоэф!E13</f>
        <v>0.26</v>
      </c>
      <c r="F13" s="51">
        <f t="shared" si="0"/>
        <v>0.221</v>
      </c>
      <c r="G13" s="377" t="s">
        <v>2</v>
      </c>
      <c r="H13" s="370">
        <f>(F13+F14+F15+F16+F17+F18+F19+F20+F21+F22+F23)-УпрВесКоэф!$K$17</f>
        <v>1.0990000000000002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0.19</v>
      </c>
      <c r="E17" s="75">
        <f>УпрВесКоэф!E17</f>
        <v>0.2</v>
      </c>
      <c r="F17" s="23">
        <f t="shared" si="0"/>
        <v>3.8000000000000006E-2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</v>
      </c>
      <c r="E20" s="78">
        <f>УпрВесКоэф!E20</f>
        <v>0.2</v>
      </c>
      <c r="F20" s="27">
        <f t="shared" si="0"/>
        <v>2.0000000000000004E-2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0.749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0.16600000000000001</v>
      </c>
      <c r="E25" s="75">
        <f>УпрВесКоэф!E25</f>
        <v>1.5</v>
      </c>
      <c r="F25" s="23">
        <f t="shared" si="0"/>
        <v>0.249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1</v>
      </c>
      <c r="E28" s="78">
        <f>УпрВесКоэф!E28</f>
        <v>1.4279999999999999</v>
      </c>
      <c r="F28" s="27">
        <f t="shared" si="0"/>
        <v>1.4279999999999999</v>
      </c>
      <c r="G28" s="39" t="s">
        <v>2</v>
      </c>
      <c r="H28" s="179">
        <f>F28-УпрВесКоэф!$K$28</f>
        <v>1.4279999999999999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6.9116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103" t="s">
        <v>42</v>
      </c>
      <c r="D3" s="103" t="s">
        <v>44</v>
      </c>
      <c r="E3" s="103" t="s">
        <v>9</v>
      </c>
      <c r="F3" s="103" t="s">
        <v>8</v>
      </c>
      <c r="G3" s="103" t="s">
        <v>10</v>
      </c>
      <c r="H3" s="103" t="s">
        <v>13</v>
      </c>
      <c r="J3" s="3"/>
    </row>
    <row r="4" spans="1:10" ht="30" x14ac:dyDescent="0.25">
      <c r="A4" s="392" t="s">
        <v>3</v>
      </c>
      <c r="B4" s="10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5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1.1280000000000001</v>
      </c>
      <c r="J5" s="3"/>
    </row>
    <row r="6" spans="1:10" ht="35.25" customHeight="1" x14ac:dyDescent="0.25">
      <c r="A6" s="393"/>
      <c r="B6" s="105" t="s">
        <v>12</v>
      </c>
      <c r="C6" s="6">
        <v>0.3</v>
      </c>
      <c r="D6" s="49">
        <v>0.16</v>
      </c>
      <c r="E6" s="75">
        <f>УпрВесКоэф!E6</f>
        <v>0.8</v>
      </c>
      <c r="F6" s="23">
        <f t="shared" si="0"/>
        <v>0.128</v>
      </c>
      <c r="G6" s="377"/>
      <c r="H6" s="371"/>
      <c r="J6" s="3"/>
    </row>
    <row r="7" spans="1:10" ht="30.75" thickBot="1" x14ac:dyDescent="0.3">
      <c r="A7" s="394"/>
      <c r="B7" s="106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7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0.99990000000000001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0.8</v>
      </c>
      <c r="E12" s="76">
        <f>УпрВесКоэф!E12</f>
        <v>0.3</v>
      </c>
      <c r="F12" s="48">
        <f t="shared" si="0"/>
        <v>0.24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0.75</v>
      </c>
      <c r="E13" s="77">
        <f>УпрВесКоэф!E13</f>
        <v>0.26</v>
      </c>
      <c r="F13" s="51">
        <f t="shared" si="0"/>
        <v>0.19500000000000001</v>
      </c>
      <c r="G13" s="377" t="s">
        <v>2</v>
      </c>
      <c r="H13" s="370">
        <f>(F13+F14+F15+F16+F17+F18+F19+F20+F21+F22+F23)-УпрВесКоэф!$K$17</f>
        <v>1.105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</v>
      </c>
      <c r="E14" s="75">
        <f>УпрВесКоэф!E14</f>
        <v>0.2</v>
      </c>
      <c r="F14" s="23">
        <f t="shared" si="0"/>
        <v>0.18000000000000002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0.85</v>
      </c>
      <c r="E17" s="75">
        <f>УпрВесКоэф!E17</f>
        <v>0.2</v>
      </c>
      <c r="F17" s="23">
        <f t="shared" si="0"/>
        <v>0.17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0.05</v>
      </c>
      <c r="E20" s="78">
        <f>УпрВесКоэф!E20</f>
        <v>0.2</v>
      </c>
      <c r="F20" s="27">
        <f t="shared" si="0"/>
        <v>1.0000000000000002E-2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</v>
      </c>
      <c r="E21" s="75">
        <f>УпрВесКоэф!E21</f>
        <v>0.2</v>
      </c>
      <c r="F21" s="23">
        <f t="shared" si="0"/>
        <v>0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0.65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</v>
      </c>
      <c r="E25" s="75">
        <f>УпрВесКоэф!E25</f>
        <v>1.5</v>
      </c>
      <c r="F25" s="23">
        <f t="shared" si="0"/>
        <v>0.15000000000000002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5.8824000000000014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103" t="s">
        <v>42</v>
      </c>
      <c r="D3" s="103" t="s">
        <v>44</v>
      </c>
      <c r="E3" s="103" t="s">
        <v>9</v>
      </c>
      <c r="F3" s="103" t="s">
        <v>8</v>
      </c>
      <c r="G3" s="103" t="s">
        <v>10</v>
      </c>
      <c r="H3" s="103" t="s">
        <v>13</v>
      </c>
      <c r="J3" s="3"/>
    </row>
    <row r="4" spans="1:10" ht="30" x14ac:dyDescent="0.25">
      <c r="A4" s="392" t="s">
        <v>3</v>
      </c>
      <c r="B4" s="10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5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1.1280000000000001</v>
      </c>
      <c r="J5" s="3"/>
    </row>
    <row r="6" spans="1:10" ht="35.25" customHeight="1" x14ac:dyDescent="0.25">
      <c r="A6" s="393"/>
      <c r="B6" s="105" t="s">
        <v>12</v>
      </c>
      <c r="C6" s="6">
        <v>0.3</v>
      </c>
      <c r="D6" s="49">
        <v>0.16</v>
      </c>
      <c r="E6" s="75">
        <f>УпрВесКоэф!E6</f>
        <v>0.8</v>
      </c>
      <c r="F6" s="23">
        <f t="shared" si="0"/>
        <v>0.128</v>
      </c>
      <c r="G6" s="377"/>
      <c r="H6" s="371"/>
      <c r="J6" s="3"/>
    </row>
    <row r="7" spans="1:10" ht="30.75" thickBot="1" x14ac:dyDescent="0.3">
      <c r="A7" s="394"/>
      <c r="B7" s="106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7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0.99990000000000001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0.8</v>
      </c>
      <c r="E12" s="76">
        <f>УпрВесКоэф!E12</f>
        <v>0.3</v>
      </c>
      <c r="F12" s="48">
        <f t="shared" si="0"/>
        <v>0.24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0.75</v>
      </c>
      <c r="E13" s="77">
        <f>УпрВесКоэф!E13</f>
        <v>0.26</v>
      </c>
      <c r="F13" s="51">
        <f t="shared" si="0"/>
        <v>0.19500000000000001</v>
      </c>
      <c r="G13" s="377" t="s">
        <v>2</v>
      </c>
      <c r="H13" s="370">
        <f>(F13+F14+F15+F16+F17+F18+F19+F20+F21+F22+F23)-УпрВесКоэф!$K$17</f>
        <v>1.095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</v>
      </c>
      <c r="E14" s="75">
        <f>УпрВесКоэф!E14</f>
        <v>0.2</v>
      </c>
      <c r="F14" s="23">
        <f t="shared" si="0"/>
        <v>0.18000000000000002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0.8</v>
      </c>
      <c r="E17" s="75">
        <f>УпрВесКоэф!E17</f>
        <v>0.2</v>
      </c>
      <c r="F17" s="23">
        <f t="shared" si="0"/>
        <v>0.16000000000000003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0.05</v>
      </c>
      <c r="E20" s="78">
        <f>УпрВесКоэф!E20</f>
        <v>0.2</v>
      </c>
      <c r="F20" s="27">
        <f t="shared" si="0"/>
        <v>1.0000000000000002E-2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</v>
      </c>
      <c r="E21" s="75">
        <f>УпрВесКоэф!E21</f>
        <v>0.2</v>
      </c>
      <c r="F21" s="23">
        <f t="shared" si="0"/>
        <v>0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0.65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</v>
      </c>
      <c r="E25" s="75">
        <f>УпрВесКоэф!E25</f>
        <v>1.5</v>
      </c>
      <c r="F25" s="23">
        <f t="shared" si="0"/>
        <v>0.15000000000000002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5.8724000000000007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103" t="s">
        <v>42</v>
      </c>
      <c r="D3" s="103" t="s">
        <v>44</v>
      </c>
      <c r="E3" s="103" t="s">
        <v>9</v>
      </c>
      <c r="F3" s="103" t="s">
        <v>8</v>
      </c>
      <c r="G3" s="103" t="s">
        <v>10</v>
      </c>
      <c r="H3" s="103" t="s">
        <v>13</v>
      </c>
      <c r="J3" s="3"/>
    </row>
    <row r="4" spans="1:10" ht="30" x14ac:dyDescent="0.25">
      <c r="A4" s="392" t="s">
        <v>3</v>
      </c>
      <c r="B4" s="10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5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1.1280000000000001</v>
      </c>
      <c r="J5" s="3"/>
    </row>
    <row r="6" spans="1:10" ht="35.25" customHeight="1" x14ac:dyDescent="0.25">
      <c r="A6" s="393"/>
      <c r="B6" s="105" t="s">
        <v>12</v>
      </c>
      <c r="C6" s="6">
        <v>0.3</v>
      </c>
      <c r="D6" s="49">
        <v>0.16</v>
      </c>
      <c r="E6" s="75">
        <f>УпрВесКоэф!E6</f>
        <v>0.8</v>
      </c>
      <c r="F6" s="23">
        <f t="shared" si="0"/>
        <v>0.128</v>
      </c>
      <c r="G6" s="377"/>
      <c r="H6" s="371"/>
      <c r="J6" s="3"/>
    </row>
    <row r="7" spans="1:10" ht="30.75" thickBot="1" x14ac:dyDescent="0.3">
      <c r="A7" s="394"/>
      <c r="B7" s="106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7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0.99990000000000001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0.8</v>
      </c>
      <c r="E12" s="76">
        <f>УпрВесКоэф!E12</f>
        <v>0.3</v>
      </c>
      <c r="F12" s="48">
        <f t="shared" si="0"/>
        <v>0.24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</v>
      </c>
      <c r="E13" s="77">
        <f>УпрВесКоэф!E13</f>
        <v>0.26</v>
      </c>
      <c r="F13" s="51">
        <f t="shared" si="0"/>
        <v>0.182</v>
      </c>
      <c r="G13" s="377" t="s">
        <v>2</v>
      </c>
      <c r="H13" s="370">
        <f>(F13+F14+F15+F16+F17+F18+F19+F20+F21+F22+F23)-УпрВесКоэф!$K$17</f>
        <v>1.0820000000000001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</v>
      </c>
      <c r="E14" s="75">
        <f>УпрВесКоэф!E14</f>
        <v>0.2</v>
      </c>
      <c r="F14" s="23">
        <f t="shared" si="0"/>
        <v>0.18000000000000002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0.8</v>
      </c>
      <c r="E17" s="75">
        <f>УпрВесКоэф!E17</f>
        <v>0.2</v>
      </c>
      <c r="F17" s="23">
        <f t="shared" si="0"/>
        <v>0.16000000000000003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0.05</v>
      </c>
      <c r="E20" s="78">
        <f>УпрВесКоэф!E20</f>
        <v>0.2</v>
      </c>
      <c r="F20" s="27">
        <f t="shared" si="0"/>
        <v>1.0000000000000002E-2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</v>
      </c>
      <c r="E21" s="75">
        <f>УпрВесКоэф!E21</f>
        <v>0.2</v>
      </c>
      <c r="F21" s="23">
        <f t="shared" si="0"/>
        <v>0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0.65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</v>
      </c>
      <c r="E25" s="75">
        <f>УпрВесКоэф!E25</f>
        <v>1.5</v>
      </c>
      <c r="F25" s="23">
        <f t="shared" si="0"/>
        <v>0.15000000000000002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0.75</v>
      </c>
      <c r="E28" s="78">
        <f>УпрВесКоэф!E28</f>
        <v>1.4279999999999999</v>
      </c>
      <c r="F28" s="27">
        <f t="shared" si="0"/>
        <v>1.071</v>
      </c>
      <c r="G28" s="39" t="s">
        <v>2</v>
      </c>
      <c r="H28" s="179">
        <f>F28-УпрВесКоэф!$K$28</f>
        <v>1.071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5.9308000000000005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103" t="s">
        <v>42</v>
      </c>
      <c r="D3" s="103" t="s">
        <v>44</v>
      </c>
      <c r="E3" s="103" t="s">
        <v>9</v>
      </c>
      <c r="F3" s="103" t="s">
        <v>8</v>
      </c>
      <c r="G3" s="103" t="s">
        <v>10</v>
      </c>
      <c r="H3" s="103" t="s">
        <v>13</v>
      </c>
      <c r="J3" s="3"/>
    </row>
    <row r="4" spans="1:10" ht="30" x14ac:dyDescent="0.25">
      <c r="A4" s="392" t="s">
        <v>3</v>
      </c>
      <c r="B4" s="10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5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1.1280000000000001</v>
      </c>
      <c r="J5" s="3"/>
    </row>
    <row r="6" spans="1:10" ht="35.25" customHeight="1" x14ac:dyDescent="0.25">
      <c r="A6" s="393"/>
      <c r="B6" s="105" t="s">
        <v>12</v>
      </c>
      <c r="C6" s="6">
        <v>0.3</v>
      </c>
      <c r="D6" s="49">
        <v>0.16</v>
      </c>
      <c r="E6" s="75">
        <f>УпрВесКоэф!E6</f>
        <v>0.8</v>
      </c>
      <c r="F6" s="23">
        <f t="shared" si="0"/>
        <v>0.128</v>
      </c>
      <c r="G6" s="377"/>
      <c r="H6" s="371"/>
      <c r="J6" s="3"/>
    </row>
    <row r="7" spans="1:10" ht="30.75" thickBot="1" x14ac:dyDescent="0.3">
      <c r="A7" s="394"/>
      <c r="B7" s="106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7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0.99990000000000001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0.8</v>
      </c>
      <c r="E12" s="76">
        <f>УпрВесКоэф!E12</f>
        <v>0.3</v>
      </c>
      <c r="F12" s="48">
        <f t="shared" si="0"/>
        <v>0.24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</v>
      </c>
      <c r="E13" s="77">
        <f>УпрВесКоэф!E13</f>
        <v>0.26</v>
      </c>
      <c r="F13" s="51">
        <f t="shared" si="0"/>
        <v>0.182</v>
      </c>
      <c r="G13" s="377" t="s">
        <v>2</v>
      </c>
      <c r="H13" s="370">
        <f>(F13+F14+F15+F16+F17+F18+F19+F20+F21+F22+F23)-УпрВесКоэф!$K$17</f>
        <v>1.1220000000000001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</v>
      </c>
      <c r="E14" s="75">
        <f>УпрВесКоэф!E14</f>
        <v>0.2</v>
      </c>
      <c r="F14" s="23">
        <f t="shared" si="0"/>
        <v>0.18000000000000002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0.8</v>
      </c>
      <c r="E17" s="75">
        <f>УпрВесКоэф!E17</f>
        <v>0.2</v>
      </c>
      <c r="F17" s="23">
        <f t="shared" si="0"/>
        <v>0.16000000000000003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0.25</v>
      </c>
      <c r="E21" s="75">
        <f>УпрВесКоэф!E21</f>
        <v>0.2</v>
      </c>
      <c r="F21" s="23">
        <f t="shared" si="0"/>
        <v>0.05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1.73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0.82</v>
      </c>
      <c r="E25" s="75">
        <f>УпрВесКоэф!E25</f>
        <v>1.5</v>
      </c>
      <c r="F25" s="23">
        <f t="shared" si="0"/>
        <v>1.23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6.9794000000000009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103" t="s">
        <v>42</v>
      </c>
      <c r="D3" s="103" t="s">
        <v>44</v>
      </c>
      <c r="E3" s="103" t="s">
        <v>9</v>
      </c>
      <c r="F3" s="103" t="s">
        <v>8</v>
      </c>
      <c r="G3" s="103" t="s">
        <v>10</v>
      </c>
      <c r="H3" s="103" t="s">
        <v>13</v>
      </c>
      <c r="J3" s="3"/>
    </row>
    <row r="4" spans="1:10" ht="30" x14ac:dyDescent="0.25">
      <c r="A4" s="392" t="s">
        <v>3</v>
      </c>
      <c r="B4" s="10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05" t="s">
        <v>11</v>
      </c>
      <c r="C5" s="6">
        <v>0.7</v>
      </c>
      <c r="D5" s="49">
        <v>0.91</v>
      </c>
      <c r="E5" s="75">
        <f>УпрВесКоэф!E5</f>
        <v>1</v>
      </c>
      <c r="F5" s="23">
        <f t="shared" ref="F5:F28" si="0">D5*E5</f>
        <v>0.91</v>
      </c>
      <c r="G5" s="377"/>
      <c r="H5" s="391">
        <f>(F5+F6+F7)-УпрВесКоэф!$K$6</f>
        <v>1.262</v>
      </c>
      <c r="J5" s="3"/>
    </row>
    <row r="6" spans="1:10" ht="35.25" customHeight="1" x14ac:dyDescent="0.25">
      <c r="A6" s="393"/>
      <c r="B6" s="105" t="s">
        <v>12</v>
      </c>
      <c r="C6" s="6">
        <v>0.3</v>
      </c>
      <c r="D6" s="49">
        <v>0.38</v>
      </c>
      <c r="E6" s="75">
        <f>УпрВесКоэф!E6</f>
        <v>0.8</v>
      </c>
      <c r="F6" s="23">
        <f t="shared" si="0"/>
        <v>0.30400000000000005</v>
      </c>
      <c r="G6" s="377"/>
      <c r="H6" s="371"/>
      <c r="J6" s="3"/>
    </row>
    <row r="7" spans="1:10" ht="30.75" thickBot="1" x14ac:dyDescent="0.3">
      <c r="A7" s="394"/>
      <c r="B7" s="106" t="s">
        <v>16</v>
      </c>
      <c r="C7" s="46">
        <v>0.1</v>
      </c>
      <c r="D7" s="83">
        <v>0.08</v>
      </c>
      <c r="E7" s="76">
        <f>УпрВесКоэф!E7</f>
        <v>0.6</v>
      </c>
      <c r="F7" s="48">
        <f t="shared" si="0"/>
        <v>4.8000000000000001E-2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07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0.99990000000000001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0.8</v>
      </c>
      <c r="E12" s="76">
        <f>УпрВесКоэф!E12</f>
        <v>0.3</v>
      </c>
      <c r="F12" s="48">
        <f t="shared" si="0"/>
        <v>0.24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0.8</v>
      </c>
      <c r="E13" s="77">
        <f>УпрВесКоэф!E13</f>
        <v>0.26</v>
      </c>
      <c r="F13" s="51">
        <f t="shared" si="0"/>
        <v>0.20800000000000002</v>
      </c>
      <c r="G13" s="377" t="s">
        <v>2</v>
      </c>
      <c r="H13" s="370">
        <f>(F13+F14+F15+F16+F17+F18+F19+F20+F21+F22+F23)-УпрВесКоэф!$K$17</f>
        <v>1.153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1</v>
      </c>
      <c r="E17" s="75">
        <f>УпрВесКоэф!E17</f>
        <v>0.2</v>
      </c>
      <c r="F17" s="23">
        <f t="shared" si="0"/>
        <v>0.2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0.96</v>
      </c>
      <c r="E18" s="75">
        <f>УпрВесКоэф!E18</f>
        <v>0.2</v>
      </c>
      <c r="F18" s="23">
        <f t="shared" si="0"/>
        <v>0.192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0.94</v>
      </c>
      <c r="E19" s="75">
        <f>УпрВесКоэф!E19</f>
        <v>0.15</v>
      </c>
      <c r="F19" s="23">
        <f t="shared" si="0"/>
        <v>0.14099999999999999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0.06</v>
      </c>
      <c r="E21" s="75">
        <f>УпрВесКоэф!E21</f>
        <v>0.2</v>
      </c>
      <c r="F21" s="23">
        <f t="shared" si="0"/>
        <v>1.2E-2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0.14000000000000001</v>
      </c>
      <c r="E24" s="80">
        <f>УпрВесКоэф!E24</f>
        <v>1.83</v>
      </c>
      <c r="F24" s="22">
        <f t="shared" si="0"/>
        <v>0.25620000000000004</v>
      </c>
      <c r="G24" s="384" t="s">
        <v>2</v>
      </c>
      <c r="H24" s="370">
        <f>(F24+F25+F26+F27)-УпрВесКоэф!$K$25</f>
        <v>1.7911999999999999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0.69</v>
      </c>
      <c r="E25" s="75">
        <f>УпрВесКоэф!E25</f>
        <v>1.5</v>
      </c>
      <c r="F25" s="23">
        <f t="shared" si="0"/>
        <v>1.0349999999999999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7.2055999999999996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108" t="s">
        <v>42</v>
      </c>
      <c r="D3" s="108" t="s">
        <v>44</v>
      </c>
      <c r="E3" s="108" t="s">
        <v>9</v>
      </c>
      <c r="F3" s="108" t="s">
        <v>8</v>
      </c>
      <c r="G3" s="108" t="s">
        <v>10</v>
      </c>
      <c r="H3" s="108" t="s">
        <v>13</v>
      </c>
      <c r="J3" s="3"/>
    </row>
    <row r="4" spans="1:10" ht="30" x14ac:dyDescent="0.25">
      <c r="A4" s="392" t="s">
        <v>3</v>
      </c>
      <c r="B4" s="109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10" t="s">
        <v>11</v>
      </c>
      <c r="C5" s="6">
        <v>0.7</v>
      </c>
      <c r="D5" s="49">
        <v>0.98</v>
      </c>
      <c r="E5" s="75">
        <f>УпрВесКоэф!E5</f>
        <v>1</v>
      </c>
      <c r="F5" s="23">
        <f t="shared" ref="F5:F28" si="0">D5*E5</f>
        <v>0.98</v>
      </c>
      <c r="G5" s="377"/>
      <c r="H5" s="391">
        <f>(F5+F6+F7)-УпрВесКоэф!$K$6</f>
        <v>1.476</v>
      </c>
      <c r="J5" s="3"/>
    </row>
    <row r="6" spans="1:10" ht="35.25" customHeight="1" x14ac:dyDescent="0.25">
      <c r="A6" s="393"/>
      <c r="B6" s="110" t="s">
        <v>12</v>
      </c>
      <c r="C6" s="6">
        <v>0.3</v>
      </c>
      <c r="D6" s="49">
        <v>0.38</v>
      </c>
      <c r="E6" s="75">
        <f>УпрВесКоэф!E6</f>
        <v>0.8</v>
      </c>
      <c r="F6" s="23">
        <f t="shared" si="0"/>
        <v>0.30400000000000005</v>
      </c>
      <c r="G6" s="377"/>
      <c r="H6" s="371"/>
      <c r="J6" s="3"/>
    </row>
    <row r="7" spans="1:10" ht="30.75" thickBot="1" x14ac:dyDescent="0.3">
      <c r="A7" s="394"/>
      <c r="B7" s="111" t="s">
        <v>16</v>
      </c>
      <c r="C7" s="46">
        <v>0.1</v>
      </c>
      <c r="D7" s="83">
        <v>0.32</v>
      </c>
      <c r="E7" s="76">
        <f>УпрВесКоэф!E7</f>
        <v>0.6</v>
      </c>
      <c r="F7" s="48">
        <f t="shared" si="0"/>
        <v>0.192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12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1.0899000000000001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</v>
      </c>
      <c r="E10" s="75">
        <f>УпрВесКоэф!E10</f>
        <v>0.3</v>
      </c>
      <c r="F10" s="23">
        <f t="shared" si="0"/>
        <v>0.27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0.9</v>
      </c>
      <c r="E11" s="75">
        <f>УпрВесКоэф!E11</f>
        <v>0.3</v>
      </c>
      <c r="F11" s="23">
        <f t="shared" si="0"/>
        <v>0.27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0.9</v>
      </c>
      <c r="E12" s="76">
        <f>УпрВесКоэф!E12</f>
        <v>0.3</v>
      </c>
      <c r="F12" s="48">
        <f t="shared" si="0"/>
        <v>0.27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0.9</v>
      </c>
      <c r="E13" s="77">
        <f>УпрВесКоэф!E13</f>
        <v>0.26</v>
      </c>
      <c r="F13" s="51">
        <f t="shared" si="0"/>
        <v>0.23400000000000001</v>
      </c>
      <c r="G13" s="377" t="s">
        <v>2</v>
      </c>
      <c r="H13" s="370">
        <f>(F13+F14+F15+F16+F17+F18+F19+F20+F21+F22+F23)-УпрВесКоэф!$K$17</f>
        <v>0.95250000000000012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0.98</v>
      </c>
      <c r="E14" s="75">
        <f>УпрВесКоэф!E14</f>
        <v>0.2</v>
      </c>
      <c r="F14" s="23">
        <f t="shared" si="0"/>
        <v>0.19600000000000001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0.8</v>
      </c>
      <c r="E17" s="75">
        <f>УпрВесКоэф!E17</f>
        <v>0.2</v>
      </c>
      <c r="F17" s="23">
        <f t="shared" si="0"/>
        <v>0.16000000000000003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0.77</v>
      </c>
      <c r="E18" s="75">
        <f>УпрВесКоэф!E18</f>
        <v>0.2</v>
      </c>
      <c r="F18" s="23">
        <f t="shared" si="0"/>
        <v>0.15400000000000003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0.23</v>
      </c>
      <c r="E19" s="75">
        <f>УпрВесКоэф!E19</f>
        <v>0.15</v>
      </c>
      <c r="F19" s="23">
        <f t="shared" si="0"/>
        <v>3.4500000000000003E-2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0.04</v>
      </c>
      <c r="E20" s="78">
        <f>УпрВесКоэф!E20</f>
        <v>0.2</v>
      </c>
      <c r="F20" s="27">
        <f t="shared" si="0"/>
        <v>8.0000000000000002E-3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0.08</v>
      </c>
      <c r="E21" s="75">
        <f>УпрВесКоэф!E21</f>
        <v>0.2</v>
      </c>
      <c r="F21" s="23">
        <f t="shared" si="0"/>
        <v>1.6E-2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0</v>
      </c>
      <c r="E23" s="79">
        <f>УпрВесКоэф!E23</f>
        <v>0.05</v>
      </c>
      <c r="F23" s="28">
        <f t="shared" si="0"/>
        <v>0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0.01</v>
      </c>
      <c r="E24" s="80">
        <f>УпрВесКоэф!E24</f>
        <v>1.83</v>
      </c>
      <c r="F24" s="22">
        <f t="shared" si="0"/>
        <v>1.83E-2</v>
      </c>
      <c r="G24" s="384" t="s">
        <v>2</v>
      </c>
      <c r="H24" s="370">
        <f>(F24+F25+F26+F27)-УпрВесКоэф!$K$25</f>
        <v>0.81830000000000003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0.2</v>
      </c>
      <c r="E25" s="75">
        <f>УпрВесКоэф!E25</f>
        <v>1.5</v>
      </c>
      <c r="F25" s="23">
        <f t="shared" si="0"/>
        <v>0.30000000000000004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0.9</v>
      </c>
      <c r="E28" s="78">
        <f>УпрВесКоэф!E28</f>
        <v>1.4279999999999999</v>
      </c>
      <c r="F28" s="27">
        <f t="shared" si="0"/>
        <v>1.2851999999999999</v>
      </c>
      <c r="G28" s="39" t="s">
        <v>2</v>
      </c>
      <c r="H28" s="179">
        <f>F28-УпрВесКоэф!$K$28</f>
        <v>1.2851999999999999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6.6217999999999995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8"/>
      <c r="B3" s="389"/>
      <c r="C3" s="113" t="s">
        <v>42</v>
      </c>
      <c r="D3" s="113" t="s">
        <v>44</v>
      </c>
      <c r="E3" s="113" t="s">
        <v>9</v>
      </c>
      <c r="F3" s="113" t="s">
        <v>8</v>
      </c>
      <c r="G3" s="113" t="s">
        <v>10</v>
      </c>
      <c r="H3" s="113" t="s">
        <v>13</v>
      </c>
      <c r="J3" s="3"/>
    </row>
    <row r="4" spans="1:10" ht="30" x14ac:dyDescent="0.25">
      <c r="A4" s="392" t="s">
        <v>3</v>
      </c>
      <c r="B4" s="1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93"/>
      <c r="B5" s="115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1.264</v>
      </c>
      <c r="J5" s="3"/>
    </row>
    <row r="6" spans="1:10" ht="35.25" customHeight="1" x14ac:dyDescent="0.25">
      <c r="A6" s="393"/>
      <c r="B6" s="115" t="s">
        <v>12</v>
      </c>
      <c r="C6" s="6">
        <v>0.3</v>
      </c>
      <c r="D6" s="49">
        <v>0.33</v>
      </c>
      <c r="E6" s="75">
        <f>УпрВесКоэф!E6</f>
        <v>0.8</v>
      </c>
      <c r="F6" s="23">
        <f t="shared" si="0"/>
        <v>0.26400000000000001</v>
      </c>
      <c r="G6" s="377"/>
      <c r="H6" s="371"/>
      <c r="J6" s="3"/>
    </row>
    <row r="7" spans="1:10" ht="30.75" thickBot="1" x14ac:dyDescent="0.3">
      <c r="A7" s="394"/>
      <c r="B7" s="116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0.43</v>
      </c>
      <c r="E8" s="74">
        <f>УпрВесКоэф!E8</f>
        <v>1.111</v>
      </c>
      <c r="F8" s="26">
        <f t="shared" si="0"/>
        <v>0.47772999999999999</v>
      </c>
      <c r="G8" s="117" t="s">
        <v>2</v>
      </c>
      <c r="H8" s="181">
        <f>F8-УпрВесКоэф!$K$8</f>
        <v>0.47772999999999999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0.72</v>
      </c>
      <c r="E9" s="74">
        <f>УпрВесКоэф!E9</f>
        <v>0.311</v>
      </c>
      <c r="F9" s="26">
        <f t="shared" si="0"/>
        <v>0.22391999999999998</v>
      </c>
      <c r="G9" s="376" t="s">
        <v>2</v>
      </c>
      <c r="H9" s="370">
        <f>(F9+F10+F11+F12)-УпрВесКоэф!$K$10</f>
        <v>0.49691999999999992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0.57999999999999996</v>
      </c>
      <c r="E10" s="75">
        <f>УпрВесКоэф!E10</f>
        <v>0.3</v>
      </c>
      <c r="F10" s="23">
        <f t="shared" si="0"/>
        <v>0.17399999999999999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0.33</v>
      </c>
      <c r="E11" s="75">
        <f>УпрВесКоэф!E11</f>
        <v>0.3</v>
      </c>
      <c r="F11" s="23">
        <f t="shared" si="0"/>
        <v>9.9000000000000005E-2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</v>
      </c>
      <c r="E12" s="76">
        <f>УпрВесКоэф!E12</f>
        <v>0.3</v>
      </c>
      <c r="F12" s="48">
        <f t="shared" si="0"/>
        <v>0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0.9</v>
      </c>
      <c r="E13" s="77">
        <f>УпрВесКоэф!E13</f>
        <v>0.26</v>
      </c>
      <c r="F13" s="51">
        <f t="shared" si="0"/>
        <v>0.23400000000000001</v>
      </c>
      <c r="G13" s="377" t="s">
        <v>2</v>
      </c>
      <c r="H13" s="370">
        <f>(F13+F14+F15+F16+F17+F18+F19+F20+F21+F22+F23)-УпрВесКоэф!$K$17</f>
        <v>1.0925999999999998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0.95</v>
      </c>
      <c r="E14" s="75">
        <f>УпрВесКоэф!E14</f>
        <v>0.2</v>
      </c>
      <c r="F14" s="23">
        <f t="shared" si="0"/>
        <v>0.19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1</v>
      </c>
      <c r="E17" s="75">
        <f>УпрВесКоэф!E17</f>
        <v>0.2</v>
      </c>
      <c r="F17" s="23">
        <f t="shared" si="0"/>
        <v>0.2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0.38</v>
      </c>
      <c r="E19" s="75">
        <f>УпрВесКоэф!E19</f>
        <v>0.15</v>
      </c>
      <c r="F19" s="23">
        <f t="shared" si="0"/>
        <v>5.6999999999999995E-2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0.154</v>
      </c>
      <c r="E20" s="78">
        <f>УпрВесКоэф!E20</f>
        <v>0.2</v>
      </c>
      <c r="F20" s="27">
        <f t="shared" si="0"/>
        <v>3.0800000000000001E-2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0.154</v>
      </c>
      <c r="E21" s="75">
        <f>УпрВесКоэф!E21</f>
        <v>0.2</v>
      </c>
      <c r="F21" s="23">
        <f t="shared" si="0"/>
        <v>3.0800000000000001E-2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0</v>
      </c>
      <c r="E23" s="79">
        <f>УпрВесКоэф!E23</f>
        <v>0.05</v>
      </c>
      <c r="F23" s="28">
        <f t="shared" si="0"/>
        <v>0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1.0549999999999999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0.37</v>
      </c>
      <c r="E25" s="75">
        <f>УпрВесКоэф!E25</f>
        <v>1.5</v>
      </c>
      <c r="F25" s="23">
        <f t="shared" si="0"/>
        <v>0.55499999999999994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</v>
      </c>
      <c r="E28" s="78">
        <f>УпрВесКоэф!E28</f>
        <v>1.4279999999999999</v>
      </c>
      <c r="F28" s="27">
        <f t="shared" si="0"/>
        <v>1.1424000000000001</v>
      </c>
      <c r="G28" s="39" t="s">
        <v>2</v>
      </c>
      <c r="H28" s="179">
        <f>F28-УпрВесКоэф!$K$28</f>
        <v>1.1424000000000001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5.5286499999999998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19" t="s">
        <v>42</v>
      </c>
      <c r="D3" s="119" t="s">
        <v>109</v>
      </c>
      <c r="E3" s="119" t="s">
        <v>9</v>
      </c>
      <c r="F3" s="119" t="s">
        <v>8</v>
      </c>
      <c r="G3" s="119" t="s">
        <v>10</v>
      </c>
      <c r="H3" s="119" t="s">
        <v>13</v>
      </c>
      <c r="J3" s="3"/>
    </row>
    <row r="4" spans="1:10" ht="30" x14ac:dyDescent="0.25">
      <c r="A4" s="392" t="s">
        <v>3</v>
      </c>
      <c r="B4" s="120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111</v>
      </c>
      <c r="H4" s="180">
        <f>F4-УпрВесКоэф!$K$4</f>
        <v>0</v>
      </c>
      <c r="J4" s="3"/>
    </row>
    <row r="5" spans="1:10" ht="30" x14ac:dyDescent="0.25">
      <c r="A5" s="393"/>
      <c r="B5" s="121" t="s">
        <v>11</v>
      </c>
      <c r="C5" s="6">
        <v>0.7</v>
      </c>
      <c r="D5" s="49">
        <v>0.94</v>
      </c>
      <c r="E5" s="75">
        <f>УпрВесКоэф!E5</f>
        <v>1</v>
      </c>
      <c r="F5" s="23">
        <f t="shared" ref="F5:F28" si="0">D5*E5</f>
        <v>0.94</v>
      </c>
      <c r="G5" s="377"/>
      <c r="H5" s="391">
        <f>(F5+F6+F7)-УпрВесКоэф!$K$6</f>
        <v>1.028</v>
      </c>
      <c r="J5" s="3"/>
    </row>
    <row r="6" spans="1:10" ht="35.25" customHeight="1" x14ac:dyDescent="0.25">
      <c r="A6" s="393"/>
      <c r="B6" s="121" t="s">
        <v>12</v>
      </c>
      <c r="C6" s="6">
        <v>0.3</v>
      </c>
      <c r="D6" s="49">
        <v>0.11</v>
      </c>
      <c r="E6" s="75">
        <f>УпрВесКоэф!E6</f>
        <v>0.8</v>
      </c>
      <c r="F6" s="23">
        <f t="shared" si="0"/>
        <v>8.8000000000000009E-2</v>
      </c>
      <c r="G6" s="377"/>
      <c r="H6" s="371"/>
      <c r="J6" s="3"/>
    </row>
    <row r="7" spans="1:10" ht="30.75" thickBot="1" x14ac:dyDescent="0.3">
      <c r="A7" s="394"/>
      <c r="B7" s="122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0.23</v>
      </c>
      <c r="E8" s="74">
        <f>УпрВесКоэф!E8</f>
        <v>1.111</v>
      </c>
      <c r="F8" s="26">
        <f t="shared" si="0"/>
        <v>0.25553000000000003</v>
      </c>
      <c r="G8" s="123" t="s">
        <v>110</v>
      </c>
      <c r="H8" s="181">
        <f>F8-УпрВесКоэф!$K$8</f>
        <v>0.25553000000000003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0.12</v>
      </c>
      <c r="E9" s="74">
        <f>УпрВесКоэф!E9</f>
        <v>0.311</v>
      </c>
      <c r="F9" s="26">
        <f t="shared" si="0"/>
        <v>3.7319999999999999E-2</v>
      </c>
      <c r="G9" s="376" t="s">
        <v>110</v>
      </c>
      <c r="H9" s="370">
        <f>(F9+F10+F11+F12)-УпрВесКоэф!$K$10</f>
        <v>0.21132000000000001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0.17</v>
      </c>
      <c r="E10" s="75">
        <f>УпрВесКоэф!E10</f>
        <v>0.3</v>
      </c>
      <c r="F10" s="23">
        <f t="shared" si="0"/>
        <v>5.1000000000000004E-2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0.15</v>
      </c>
      <c r="E11" s="75">
        <f>УпрВесКоэф!E11</f>
        <v>0.3</v>
      </c>
      <c r="F11" s="23">
        <f t="shared" si="0"/>
        <v>4.4999999999999998E-2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0.26</v>
      </c>
      <c r="E12" s="76">
        <f>УпрВесКоэф!E12</f>
        <v>0.3</v>
      </c>
      <c r="F12" s="48">
        <f t="shared" si="0"/>
        <v>7.8E-2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0.8</v>
      </c>
      <c r="E13" s="77">
        <f>УпрВесКоэф!E13</f>
        <v>0.26</v>
      </c>
      <c r="F13" s="51">
        <f t="shared" si="0"/>
        <v>0.20800000000000002</v>
      </c>
      <c r="G13" s="377" t="s">
        <v>110</v>
      </c>
      <c r="H13" s="370">
        <f>(F13+F14+F15+F16+F17+F18+F19+F20+F21+F22+F23)-УпрВесКоэф!$K$17</f>
        <v>1.1675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1</v>
      </c>
      <c r="E17" s="75">
        <f>УпрВесКоэф!E17</f>
        <v>0.2</v>
      </c>
      <c r="F17" s="23">
        <f t="shared" si="0"/>
        <v>0.2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0.95</v>
      </c>
      <c r="E18" s="75">
        <f>УпрВесКоэф!E18</f>
        <v>0.2</v>
      </c>
      <c r="F18" s="23">
        <f t="shared" si="0"/>
        <v>0.19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0.93</v>
      </c>
      <c r="E19" s="75">
        <f>УпрВесКоэф!E19</f>
        <v>0.15</v>
      </c>
      <c r="F19" s="23">
        <f t="shared" si="0"/>
        <v>0.13950000000000001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</v>
      </c>
      <c r="E20" s="78">
        <f>УпрВесКоэф!E20</f>
        <v>0.2</v>
      </c>
      <c r="F20" s="27">
        <f t="shared" si="0"/>
        <v>2.0000000000000004E-2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0.05</v>
      </c>
      <c r="E21" s="75">
        <f>УпрВесКоэф!E21</f>
        <v>0.2</v>
      </c>
      <c r="F21" s="23">
        <f t="shared" si="0"/>
        <v>1.0000000000000002E-2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0.03</v>
      </c>
      <c r="E24" s="80">
        <f>УпрВесКоэф!E24</f>
        <v>1.83</v>
      </c>
      <c r="F24" s="22">
        <f t="shared" si="0"/>
        <v>5.4899999999999997E-2</v>
      </c>
      <c r="G24" s="384" t="s">
        <v>110</v>
      </c>
      <c r="H24" s="370">
        <f>(F24+F25+F26+F27)-УпрВесКоэф!$K$25</f>
        <v>0.59989999999999999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0.03</v>
      </c>
      <c r="E25" s="75">
        <f>УпрВесКоэф!E25</f>
        <v>1.5</v>
      </c>
      <c r="F25" s="23">
        <f t="shared" si="0"/>
        <v>4.4999999999999998E-2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0.3</v>
      </c>
      <c r="E28" s="78">
        <f>УпрВесКоэф!E28</f>
        <v>1.4279999999999999</v>
      </c>
      <c r="F28" s="27">
        <f t="shared" si="0"/>
        <v>0.42839999999999995</v>
      </c>
      <c r="G28" s="39" t="s">
        <v>110</v>
      </c>
      <c r="H28" s="179">
        <f>F28-УпрВесКоэф!$K$28</f>
        <v>0.42839999999999995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3.6906499999999998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25" t="s">
        <v>42</v>
      </c>
      <c r="D3" s="125" t="s">
        <v>109</v>
      </c>
      <c r="E3" s="125" t="s">
        <v>9</v>
      </c>
      <c r="F3" s="125" t="s">
        <v>8</v>
      </c>
      <c r="G3" s="125" t="s">
        <v>10</v>
      </c>
      <c r="H3" s="125" t="s">
        <v>13</v>
      </c>
      <c r="J3" s="3"/>
    </row>
    <row r="4" spans="1:10" ht="30" x14ac:dyDescent="0.25">
      <c r="A4" s="392" t="s">
        <v>3</v>
      </c>
      <c r="B4" s="126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111</v>
      </c>
      <c r="H4" s="180">
        <f>F4-УпрВесКоэф!$K$4</f>
        <v>0</v>
      </c>
      <c r="J4" s="3"/>
    </row>
    <row r="5" spans="1:10" ht="30" x14ac:dyDescent="0.25">
      <c r="A5" s="393"/>
      <c r="B5" s="127" t="s">
        <v>11</v>
      </c>
      <c r="C5" s="6">
        <v>0.7</v>
      </c>
      <c r="D5" s="49">
        <v>0.98</v>
      </c>
      <c r="E5" s="75">
        <f>УпрВесКоэф!E5</f>
        <v>1</v>
      </c>
      <c r="F5" s="23">
        <f t="shared" ref="F5:F28" si="0">D5*E5</f>
        <v>0.98</v>
      </c>
      <c r="G5" s="377"/>
      <c r="H5" s="391">
        <f>(F5+F6+F7)-УпрВесКоэф!$K$6</f>
        <v>1.22</v>
      </c>
      <c r="J5" s="3"/>
    </row>
    <row r="6" spans="1:10" ht="35.25" customHeight="1" x14ac:dyDescent="0.25">
      <c r="A6" s="393"/>
      <c r="B6" s="127" t="s">
        <v>12</v>
      </c>
      <c r="C6" s="6">
        <v>0.3</v>
      </c>
      <c r="D6" s="49">
        <v>0.3</v>
      </c>
      <c r="E6" s="75">
        <f>УпрВесКоэф!E6</f>
        <v>0.8</v>
      </c>
      <c r="F6" s="23">
        <f t="shared" si="0"/>
        <v>0.24</v>
      </c>
      <c r="G6" s="377"/>
      <c r="H6" s="371"/>
      <c r="J6" s="3"/>
    </row>
    <row r="7" spans="1:10" ht="30.75" thickBot="1" x14ac:dyDescent="0.3">
      <c r="A7" s="394"/>
      <c r="B7" s="128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124" t="s">
        <v>110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1</v>
      </c>
      <c r="E9" s="74">
        <f>УпрВесКоэф!E9</f>
        <v>0.311</v>
      </c>
      <c r="F9" s="26">
        <f t="shared" si="0"/>
        <v>0.311</v>
      </c>
      <c r="G9" s="376" t="s">
        <v>110</v>
      </c>
      <c r="H9" s="370">
        <f>(F9+F10+F11+F12)-УпрВесКоэф!$K$10</f>
        <v>1.2110000000000001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1</v>
      </c>
      <c r="E12" s="76">
        <f>УпрВесКоэф!E12</f>
        <v>0.3</v>
      </c>
      <c r="F12" s="48">
        <f t="shared" si="0"/>
        <v>0.3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</v>
      </c>
      <c r="E13" s="77">
        <f>УпрВесКоэф!E13</f>
        <v>0.26</v>
      </c>
      <c r="F13" s="51">
        <f t="shared" si="0"/>
        <v>0.182</v>
      </c>
      <c r="G13" s="377" t="s">
        <v>110</v>
      </c>
      <c r="H13" s="370">
        <f>(F13+F14+F15+F16+F17+F18+F19+F20+F21+F22+F23)-УпрВесКоэф!$K$17</f>
        <v>1.2220000000000002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0.95</v>
      </c>
      <c r="E14" s="75">
        <f>УпрВесКоэф!E14</f>
        <v>0.2</v>
      </c>
      <c r="F14" s="23">
        <f t="shared" si="0"/>
        <v>0.19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0.7</v>
      </c>
      <c r="E17" s="75">
        <f>УпрВесКоэф!E17</f>
        <v>0.2</v>
      </c>
      <c r="F17" s="23">
        <f t="shared" si="0"/>
        <v>0.13999999999999999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0.4</v>
      </c>
      <c r="E20" s="78">
        <f>УпрВесКоэф!E20</f>
        <v>0.2</v>
      </c>
      <c r="F20" s="27">
        <f t="shared" si="0"/>
        <v>8.0000000000000016E-2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0.4</v>
      </c>
      <c r="E21" s="75">
        <f>УпрВесКоэф!E21</f>
        <v>0.2</v>
      </c>
      <c r="F21" s="23">
        <f t="shared" si="0"/>
        <v>8.0000000000000016E-2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110</v>
      </c>
      <c r="H24" s="370">
        <f>(F24+F25+F26+F27)-УпрВесКоэф!$K$25</f>
        <v>0.95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0.3</v>
      </c>
      <c r="E25" s="75">
        <f>УпрВесКоэф!E25</f>
        <v>1.5</v>
      </c>
      <c r="F25" s="23">
        <f t="shared" si="0"/>
        <v>0.44999999999999996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0.49</v>
      </c>
      <c r="E28" s="78">
        <f>УпрВесКоэф!E28</f>
        <v>1.4279999999999999</v>
      </c>
      <c r="F28" s="27">
        <f t="shared" si="0"/>
        <v>0.69972000000000001</v>
      </c>
      <c r="G28" s="39" t="s">
        <v>110</v>
      </c>
      <c r="H28" s="179">
        <f>F28-УпрВесКоэф!$K$28</f>
        <v>0.69972000000000001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6.4137200000000005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25" t="s">
        <v>42</v>
      </c>
      <c r="D3" s="125" t="s">
        <v>109</v>
      </c>
      <c r="E3" s="125" t="s">
        <v>9</v>
      </c>
      <c r="F3" s="125" t="s">
        <v>8</v>
      </c>
      <c r="G3" s="125" t="s">
        <v>10</v>
      </c>
      <c r="H3" s="125" t="s">
        <v>13</v>
      </c>
      <c r="J3" s="3"/>
    </row>
    <row r="4" spans="1:10" ht="30" x14ac:dyDescent="0.25">
      <c r="A4" s="392" t="s">
        <v>3</v>
      </c>
      <c r="B4" s="126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111</v>
      </c>
      <c r="H4" s="180">
        <f>F4-УпрВесКоэф!$K$4</f>
        <v>0</v>
      </c>
      <c r="J4" s="3"/>
    </row>
    <row r="5" spans="1:10" ht="30" x14ac:dyDescent="0.25">
      <c r="A5" s="393"/>
      <c r="B5" s="127" t="s">
        <v>11</v>
      </c>
      <c r="C5" s="6">
        <v>0.7</v>
      </c>
      <c r="D5" s="49">
        <v>0.98</v>
      </c>
      <c r="E5" s="75">
        <f>УпрВесКоэф!E5</f>
        <v>1</v>
      </c>
      <c r="F5" s="23">
        <f t="shared" ref="F5:F28" si="0">D5*E5</f>
        <v>0.98</v>
      </c>
      <c r="G5" s="377"/>
      <c r="H5" s="391">
        <f>(F5+F6+F7)-УпрВесКоэф!$K$6</f>
        <v>1.22</v>
      </c>
      <c r="J5" s="3"/>
    </row>
    <row r="6" spans="1:10" ht="35.25" customHeight="1" x14ac:dyDescent="0.25">
      <c r="A6" s="393"/>
      <c r="B6" s="127" t="s">
        <v>12</v>
      </c>
      <c r="C6" s="6">
        <v>0.3</v>
      </c>
      <c r="D6" s="49">
        <v>0.3</v>
      </c>
      <c r="E6" s="75">
        <f>УпрВесКоэф!E6</f>
        <v>0.8</v>
      </c>
      <c r="F6" s="23">
        <f t="shared" si="0"/>
        <v>0.24</v>
      </c>
      <c r="G6" s="377"/>
      <c r="H6" s="371"/>
      <c r="J6" s="3"/>
    </row>
    <row r="7" spans="1:10" ht="30.75" thickBot="1" x14ac:dyDescent="0.3">
      <c r="A7" s="394"/>
      <c r="B7" s="128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124" t="s">
        <v>110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1</v>
      </c>
      <c r="E9" s="74">
        <f>УпрВесКоэф!E9</f>
        <v>0.311</v>
      </c>
      <c r="F9" s="26">
        <f t="shared" si="0"/>
        <v>0.311</v>
      </c>
      <c r="G9" s="376" t="s">
        <v>110</v>
      </c>
      <c r="H9" s="370">
        <f>(F9+F10+F11+F12)-УпрВесКоэф!$K$10</f>
        <v>1.2110000000000001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1</v>
      </c>
      <c r="E12" s="76">
        <f>УпрВесКоэф!E12</f>
        <v>0.3</v>
      </c>
      <c r="F12" s="48">
        <f t="shared" si="0"/>
        <v>0.3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</v>
      </c>
      <c r="E13" s="77">
        <f>УпрВесКоэф!E13</f>
        <v>0.26</v>
      </c>
      <c r="F13" s="51">
        <f t="shared" si="0"/>
        <v>0.182</v>
      </c>
      <c r="G13" s="377" t="s">
        <v>110</v>
      </c>
      <c r="H13" s="370">
        <f>(F13+F14+F15+F16+F17+F18+F19+F20+F21+F22+F23)-УпрВесКоэф!$K$17</f>
        <v>1.2220000000000002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0.95</v>
      </c>
      <c r="E14" s="75">
        <f>УпрВесКоэф!E14</f>
        <v>0.2</v>
      </c>
      <c r="F14" s="23">
        <f t="shared" si="0"/>
        <v>0.19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0.7</v>
      </c>
      <c r="E17" s="75">
        <f>УпрВесКоэф!E17</f>
        <v>0.2</v>
      </c>
      <c r="F17" s="23">
        <f t="shared" si="0"/>
        <v>0.13999999999999999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0.4</v>
      </c>
      <c r="E20" s="78">
        <f>УпрВесКоэф!E20</f>
        <v>0.2</v>
      </c>
      <c r="F20" s="27">
        <f t="shared" si="0"/>
        <v>8.0000000000000016E-2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0.4</v>
      </c>
      <c r="E21" s="75">
        <f>УпрВесКоэф!E21</f>
        <v>0.2</v>
      </c>
      <c r="F21" s="23">
        <f t="shared" si="0"/>
        <v>8.0000000000000016E-2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110</v>
      </c>
      <c r="H24" s="370">
        <f>(F24+F25+F26+F27)-УпрВесКоэф!$K$25</f>
        <v>0.95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0.3</v>
      </c>
      <c r="E25" s="75">
        <f>УпрВесКоэф!E25</f>
        <v>1.5</v>
      </c>
      <c r="F25" s="23">
        <f t="shared" si="0"/>
        <v>0.44999999999999996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0.49</v>
      </c>
      <c r="E28" s="78">
        <f>УпрВесКоэф!E28</f>
        <v>1.4279999999999999</v>
      </c>
      <c r="F28" s="27">
        <f t="shared" si="0"/>
        <v>0.69972000000000001</v>
      </c>
      <c r="G28" s="39" t="s">
        <v>110</v>
      </c>
      <c r="H28" s="179">
        <f>F28-УпрВесКоэф!$K$28</f>
        <v>0.69972000000000001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6.4137200000000005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1.3240000000000001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0.33</v>
      </c>
      <c r="E6" s="75">
        <f>УпрВесКоэф!E6</f>
        <v>0.8</v>
      </c>
      <c r="F6" s="23">
        <f t="shared" si="0"/>
        <v>0.26400000000000001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1</v>
      </c>
      <c r="E9" s="74">
        <f>УпрВесКоэф!E9</f>
        <v>0.311</v>
      </c>
      <c r="F9" s="26">
        <f t="shared" si="0"/>
        <v>0.311</v>
      </c>
      <c r="G9" s="376" t="s">
        <v>2</v>
      </c>
      <c r="H9" s="370">
        <f>(F9+F10+F11+F12)-УпрВесКоэф!$K$10</f>
        <v>1.0609999999999999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0.5</v>
      </c>
      <c r="E13" s="77">
        <f>УпрВесКоэф!E13</f>
        <v>0.26</v>
      </c>
      <c r="F13" s="51">
        <f t="shared" si="0"/>
        <v>0.13</v>
      </c>
      <c r="G13" s="377" t="s">
        <v>2</v>
      </c>
      <c r="H13" s="370">
        <f>(F13+F14+F15+F16+F17+F18+F19+F20+F21+F22+F23)-УпрВесКоэф!$K$17</f>
        <v>1.0089999999999999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0.19</v>
      </c>
      <c r="E17" s="75">
        <f>УпрВесКоэф!E17</f>
        <v>0.2</v>
      </c>
      <c r="F17" s="23">
        <f t="shared" si="0"/>
        <v>3.8000000000000006E-2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0.105</v>
      </c>
      <c r="E20" s="78">
        <f>УпрВесКоэф!E20</f>
        <v>0.2</v>
      </c>
      <c r="F20" s="27">
        <f t="shared" si="0"/>
        <v>2.1000000000000001E-2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2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1</v>
      </c>
      <c r="E25" s="75">
        <f>УпрВесКоэф!E25</f>
        <v>1.5</v>
      </c>
      <c r="F25" s="23">
        <f t="shared" si="0"/>
        <v>1.5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1</v>
      </c>
      <c r="E28" s="78">
        <f>УпрВесКоэф!E28</f>
        <v>1.4279999999999999</v>
      </c>
      <c r="F28" s="27">
        <f t="shared" si="0"/>
        <v>1.4279999999999999</v>
      </c>
      <c r="G28" s="39" t="s">
        <v>2</v>
      </c>
      <c r="H28" s="179">
        <f>F28-УпрВесКоэф!$K$28</f>
        <v>1.4279999999999999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7.9329999999999998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30" t="s">
        <v>42</v>
      </c>
      <c r="D3" s="130" t="s">
        <v>109</v>
      </c>
      <c r="E3" s="130" t="s">
        <v>9</v>
      </c>
      <c r="F3" s="130" t="s">
        <v>8</v>
      </c>
      <c r="G3" s="130" t="s">
        <v>10</v>
      </c>
      <c r="H3" s="130" t="s">
        <v>13</v>
      </c>
      <c r="J3" s="3"/>
    </row>
    <row r="4" spans="1:10" ht="30" x14ac:dyDescent="0.25">
      <c r="A4" s="392" t="s">
        <v>3</v>
      </c>
      <c r="B4" s="131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111</v>
      </c>
      <c r="H4" s="180">
        <f>F4-УпрВесКоэф!$K$4</f>
        <v>0</v>
      </c>
      <c r="J4" s="3"/>
    </row>
    <row r="5" spans="1:10" ht="30" x14ac:dyDescent="0.25">
      <c r="A5" s="393"/>
      <c r="B5" s="132" t="s">
        <v>11</v>
      </c>
      <c r="C5" s="6">
        <v>0.7</v>
      </c>
      <c r="D5" s="49">
        <v>0.81</v>
      </c>
      <c r="E5" s="75">
        <f>УпрВесКоэф!E5</f>
        <v>1</v>
      </c>
      <c r="F5" s="23">
        <f t="shared" ref="F5:F28" si="0">D5*E5</f>
        <v>0.81</v>
      </c>
      <c r="G5" s="377"/>
      <c r="H5" s="391">
        <f>(F5+F6+F7)-УпрВесКоэф!$K$6</f>
        <v>0.93800000000000006</v>
      </c>
      <c r="J5" s="3"/>
    </row>
    <row r="6" spans="1:10" ht="35.25" customHeight="1" x14ac:dyDescent="0.25">
      <c r="A6" s="393"/>
      <c r="B6" s="132" t="s">
        <v>12</v>
      </c>
      <c r="C6" s="6">
        <v>0.3</v>
      </c>
      <c r="D6" s="49">
        <v>0.16</v>
      </c>
      <c r="E6" s="75">
        <f>УпрВесКоэф!E6</f>
        <v>0.8</v>
      </c>
      <c r="F6" s="23">
        <f t="shared" si="0"/>
        <v>0.128</v>
      </c>
      <c r="G6" s="377"/>
      <c r="H6" s="371"/>
      <c r="J6" s="3"/>
    </row>
    <row r="7" spans="1:10" ht="30.75" thickBot="1" x14ac:dyDescent="0.3">
      <c r="A7" s="394"/>
      <c r="B7" s="133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0.31</v>
      </c>
      <c r="E8" s="74">
        <f>УпрВесКоэф!E8</f>
        <v>1.111</v>
      </c>
      <c r="F8" s="26">
        <f t="shared" si="0"/>
        <v>0.34440999999999999</v>
      </c>
      <c r="G8" s="129" t="s">
        <v>110</v>
      </c>
      <c r="H8" s="181">
        <f>F8-УпрВесКоэф!$K$8</f>
        <v>0.34440999999999999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0.31</v>
      </c>
      <c r="E9" s="74">
        <f>УпрВесКоэф!E9</f>
        <v>0.311</v>
      </c>
      <c r="F9" s="26">
        <f t="shared" si="0"/>
        <v>9.6409999999999996E-2</v>
      </c>
      <c r="G9" s="376" t="s">
        <v>110</v>
      </c>
      <c r="H9" s="370">
        <f>(F9+F10+F11+F12)-УпрВесКоэф!$K$10</f>
        <v>0.72641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</v>
      </c>
      <c r="E10" s="75">
        <f>УпрВесКоэф!E10</f>
        <v>0.3</v>
      </c>
      <c r="F10" s="23">
        <f t="shared" si="0"/>
        <v>0.27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0.9</v>
      </c>
      <c r="E11" s="75">
        <f>УпрВесКоэф!E11</f>
        <v>0.3</v>
      </c>
      <c r="F11" s="23">
        <f t="shared" si="0"/>
        <v>0.27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0.3</v>
      </c>
      <c r="E12" s="76">
        <f>УпрВесКоэф!E12</f>
        <v>0.3</v>
      </c>
      <c r="F12" s="48">
        <f t="shared" si="0"/>
        <v>0.09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0.8</v>
      </c>
      <c r="E13" s="77">
        <f>УпрВесКоэф!E13</f>
        <v>0.26</v>
      </c>
      <c r="F13" s="51">
        <f t="shared" si="0"/>
        <v>0.20800000000000002</v>
      </c>
      <c r="G13" s="377" t="s">
        <v>2</v>
      </c>
      <c r="H13" s="370">
        <f>(F13+F14+F15+F16+F17+F18+F19+F20+F21+F22+F23)-УпрВесКоэф!$K$17</f>
        <v>0.90800000000000014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</v>
      </c>
      <c r="E14" s="75">
        <f>УпрВесКоэф!E14</f>
        <v>0.2</v>
      </c>
      <c r="F14" s="23">
        <f t="shared" si="0"/>
        <v>0.18000000000000002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0.6</v>
      </c>
      <c r="E17" s="75">
        <f>УпрВесКоэф!E17</f>
        <v>0.2</v>
      </c>
      <c r="F17" s="23">
        <f t="shared" si="0"/>
        <v>0.12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</v>
      </c>
      <c r="E19" s="75">
        <f>УпрВесКоэф!E19</f>
        <v>0.15</v>
      </c>
      <c r="F19" s="23">
        <f t="shared" si="0"/>
        <v>0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</v>
      </c>
      <c r="E21" s="75">
        <f>УпрВесКоэф!E21</f>
        <v>0.2</v>
      </c>
      <c r="F21" s="23">
        <f t="shared" si="0"/>
        <v>0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0.05</v>
      </c>
      <c r="E24" s="80">
        <f>УпрВесКоэф!E24</f>
        <v>1.83</v>
      </c>
      <c r="F24" s="22">
        <f t="shared" si="0"/>
        <v>9.1500000000000012E-2</v>
      </c>
      <c r="G24" s="384" t="s">
        <v>2</v>
      </c>
      <c r="H24" s="370">
        <f>(F24+F25+F26+F27)-УпрВесКоэф!$K$25</f>
        <v>1.0865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0.33</v>
      </c>
      <c r="E25" s="75">
        <f>УпрВесКоэф!E25</f>
        <v>1.5</v>
      </c>
      <c r="F25" s="23">
        <f t="shared" si="0"/>
        <v>0.495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5.0029200000000005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H13" activeCellId="1" sqref="H8 H13:H23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30" t="s">
        <v>42</v>
      </c>
      <c r="D3" s="130" t="s">
        <v>109</v>
      </c>
      <c r="E3" s="130" t="s">
        <v>9</v>
      </c>
      <c r="F3" s="130" t="s">
        <v>8</v>
      </c>
      <c r="G3" s="130" t="s">
        <v>10</v>
      </c>
      <c r="H3" s="130" t="s">
        <v>13</v>
      </c>
      <c r="J3" s="3"/>
    </row>
    <row r="4" spans="1:10" ht="30" x14ac:dyDescent="0.25">
      <c r="A4" s="392" t="s">
        <v>3</v>
      </c>
      <c r="B4" s="131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111</v>
      </c>
      <c r="H4" s="180">
        <f>F4-УпрВесКоэф!$K$4</f>
        <v>0</v>
      </c>
      <c r="J4" s="3"/>
    </row>
    <row r="5" spans="1:10" ht="30" x14ac:dyDescent="0.25">
      <c r="A5" s="393"/>
      <c r="B5" s="132" t="s">
        <v>11</v>
      </c>
      <c r="C5" s="6">
        <v>0.7</v>
      </c>
      <c r="D5" s="49">
        <v>0.96</v>
      </c>
      <c r="E5" s="75">
        <f>УпрВесКоэф!E5</f>
        <v>1</v>
      </c>
      <c r="F5" s="23">
        <f t="shared" ref="F5:F28" si="0">D5*E5</f>
        <v>0.96</v>
      </c>
      <c r="G5" s="377"/>
      <c r="H5" s="391">
        <f>(F5+F6+F7)-УпрВесКоэф!$K$6</f>
        <v>1.1200000000000001</v>
      </c>
      <c r="J5" s="3"/>
    </row>
    <row r="6" spans="1:10" ht="35.25" customHeight="1" x14ac:dyDescent="0.25">
      <c r="A6" s="393"/>
      <c r="B6" s="132" t="s">
        <v>12</v>
      </c>
      <c r="C6" s="6">
        <v>0.3</v>
      </c>
      <c r="D6" s="49">
        <v>0.2</v>
      </c>
      <c r="E6" s="75">
        <f>УпрВесКоэф!E6</f>
        <v>0.8</v>
      </c>
      <c r="F6" s="23">
        <f t="shared" si="0"/>
        <v>0.16000000000000003</v>
      </c>
      <c r="G6" s="377"/>
      <c r="H6" s="371"/>
      <c r="J6" s="3"/>
    </row>
    <row r="7" spans="1:10" ht="30.75" thickBot="1" x14ac:dyDescent="0.3">
      <c r="A7" s="394"/>
      <c r="B7" s="133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0.14000000000000001</v>
      </c>
      <c r="E8" s="74">
        <f>УпрВесКоэф!E8</f>
        <v>1.111</v>
      </c>
      <c r="F8" s="26">
        <f t="shared" si="0"/>
        <v>0.15554000000000001</v>
      </c>
      <c r="G8" s="129" t="s">
        <v>110</v>
      </c>
      <c r="H8" s="181">
        <f>F8-УпрВесКоэф!$K$8</f>
        <v>0.15554000000000001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0.14000000000000001</v>
      </c>
      <c r="E9" s="74">
        <f>УпрВесКоэф!E9</f>
        <v>0.311</v>
      </c>
      <c r="F9" s="26">
        <f t="shared" si="0"/>
        <v>4.3540000000000002E-2</v>
      </c>
      <c r="G9" s="376" t="s">
        <v>110</v>
      </c>
      <c r="H9" s="370">
        <f>(F9+F10+F11+F12)-УпрВесКоэф!$K$10</f>
        <v>0.65854000000000001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</v>
      </c>
      <c r="E10" s="75">
        <f>УпрВесКоэф!E10</f>
        <v>0.3</v>
      </c>
      <c r="F10" s="23">
        <f t="shared" si="0"/>
        <v>0.27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0.9</v>
      </c>
      <c r="E11" s="75">
        <f>УпрВесКоэф!E11</f>
        <v>0.3</v>
      </c>
      <c r="F11" s="23">
        <f t="shared" si="0"/>
        <v>0.27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0.25</v>
      </c>
      <c r="E12" s="76">
        <f>УпрВесКоэф!E12</f>
        <v>0.3</v>
      </c>
      <c r="F12" s="48">
        <f t="shared" si="0"/>
        <v>7.4999999999999997E-2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0.8</v>
      </c>
      <c r="E13" s="77">
        <f>УпрВесКоэф!E13</f>
        <v>0.26</v>
      </c>
      <c r="F13" s="51">
        <f t="shared" si="0"/>
        <v>0.20800000000000002</v>
      </c>
      <c r="G13" s="377" t="s">
        <v>2</v>
      </c>
      <c r="H13" s="370">
        <f>(F13+F14+F15+F16+F17+F18+F19+F20+F21+F22+F23)-УпрВесКоэф!$K$17</f>
        <v>0.90800000000000014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</v>
      </c>
      <c r="E14" s="75">
        <f>УпрВесКоэф!E14</f>
        <v>0.2</v>
      </c>
      <c r="F14" s="23">
        <f t="shared" si="0"/>
        <v>0.18000000000000002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0.6</v>
      </c>
      <c r="E17" s="75">
        <f>УпрВесКоэф!E17</f>
        <v>0.2</v>
      </c>
      <c r="F17" s="23">
        <f t="shared" si="0"/>
        <v>0.12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</v>
      </c>
      <c r="E19" s="75">
        <f>УпрВесКоэф!E19</f>
        <v>0.15</v>
      </c>
      <c r="F19" s="23">
        <f t="shared" si="0"/>
        <v>0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</v>
      </c>
      <c r="E21" s="75">
        <f>УпрВесКоэф!E21</f>
        <v>0.2</v>
      </c>
      <c r="F21" s="23">
        <f t="shared" si="0"/>
        <v>0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1.145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0.43</v>
      </c>
      <c r="E25" s="75">
        <f>УпрВесКоэф!E25</f>
        <v>1.5</v>
      </c>
      <c r="F25" s="23">
        <f t="shared" si="0"/>
        <v>0.64500000000000002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4.9866799999999998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30" t="s">
        <v>42</v>
      </c>
      <c r="D3" s="130" t="s">
        <v>109</v>
      </c>
      <c r="E3" s="130" t="s">
        <v>9</v>
      </c>
      <c r="F3" s="130" t="s">
        <v>8</v>
      </c>
      <c r="G3" s="130" t="s">
        <v>10</v>
      </c>
      <c r="H3" s="130" t="s">
        <v>13</v>
      </c>
      <c r="J3" s="3"/>
    </row>
    <row r="4" spans="1:10" ht="30" x14ac:dyDescent="0.25">
      <c r="A4" s="392" t="s">
        <v>3</v>
      </c>
      <c r="B4" s="131" t="s">
        <v>36</v>
      </c>
      <c r="C4" s="44">
        <v>0.7</v>
      </c>
      <c r="D4" s="45">
        <v>0.06</v>
      </c>
      <c r="E4" s="74">
        <f>УпрВесКоэф!E4</f>
        <v>1.429</v>
      </c>
      <c r="F4" s="26">
        <f>D4*E4</f>
        <v>8.5739999999999997E-2</v>
      </c>
      <c r="G4" s="376" t="s">
        <v>111</v>
      </c>
      <c r="H4" s="180">
        <f>F4-УпрВесКоэф!$K$4</f>
        <v>8.5739999999999997E-2</v>
      </c>
      <c r="J4" s="3"/>
    </row>
    <row r="5" spans="1:10" ht="30" x14ac:dyDescent="0.25">
      <c r="A5" s="393"/>
      <c r="B5" s="132" t="s">
        <v>11</v>
      </c>
      <c r="C5" s="6">
        <v>0.7</v>
      </c>
      <c r="D5" s="49">
        <v>0.94</v>
      </c>
      <c r="E5" s="75">
        <f>УпрВесКоэф!E5</f>
        <v>1</v>
      </c>
      <c r="F5" s="23">
        <f t="shared" ref="F5:F28" si="0">D5*E5</f>
        <v>0.94</v>
      </c>
      <c r="G5" s="377"/>
      <c r="H5" s="391">
        <f>(F5+F6+F7)-УпрВесКоэф!$K$6</f>
        <v>1.034</v>
      </c>
      <c r="J5" s="3"/>
    </row>
    <row r="6" spans="1:10" ht="35.25" customHeight="1" x14ac:dyDescent="0.25">
      <c r="A6" s="393"/>
      <c r="B6" s="132" t="s">
        <v>12</v>
      </c>
      <c r="C6" s="6">
        <v>0.3</v>
      </c>
      <c r="D6" s="49">
        <v>0.08</v>
      </c>
      <c r="E6" s="75">
        <f>УпрВесКоэф!E6</f>
        <v>0.8</v>
      </c>
      <c r="F6" s="23">
        <f t="shared" si="0"/>
        <v>6.4000000000000001E-2</v>
      </c>
      <c r="G6" s="377"/>
      <c r="H6" s="371"/>
      <c r="J6" s="3"/>
    </row>
    <row r="7" spans="1:10" ht="30.75" thickBot="1" x14ac:dyDescent="0.3">
      <c r="A7" s="394"/>
      <c r="B7" s="133" t="s">
        <v>16</v>
      </c>
      <c r="C7" s="46">
        <v>0.1</v>
      </c>
      <c r="D7" s="83">
        <v>0.05</v>
      </c>
      <c r="E7" s="76">
        <f>УпрВесКоэф!E7</f>
        <v>0.6</v>
      </c>
      <c r="F7" s="48">
        <f t="shared" si="0"/>
        <v>0.03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29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1.0899000000000001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</v>
      </c>
      <c r="E10" s="75">
        <f>УпрВесКоэф!E10</f>
        <v>0.3</v>
      </c>
      <c r="F10" s="23">
        <f t="shared" si="0"/>
        <v>0.27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0.9</v>
      </c>
      <c r="E11" s="75">
        <f>УпрВесКоэф!E11</f>
        <v>0.3</v>
      </c>
      <c r="F11" s="23">
        <f t="shared" si="0"/>
        <v>0.27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0.9</v>
      </c>
      <c r="E12" s="76">
        <f>УпрВесКоэф!E12</f>
        <v>0.3</v>
      </c>
      <c r="F12" s="48">
        <f t="shared" si="0"/>
        <v>0.27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0.8</v>
      </c>
      <c r="E13" s="77">
        <f>УпрВесКоэф!E13</f>
        <v>0.26</v>
      </c>
      <c r="F13" s="51">
        <f t="shared" si="0"/>
        <v>0.20800000000000002</v>
      </c>
      <c r="G13" s="377" t="s">
        <v>2</v>
      </c>
      <c r="H13" s="370">
        <f>(F13+F14+F15+F16+F17+F18+F19+F20+F21+F22+F23)-УпрВесКоэф!$K$17</f>
        <v>0.91550000000000009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</v>
      </c>
      <c r="E14" s="75">
        <f>УпрВесКоэф!E14</f>
        <v>0.2</v>
      </c>
      <c r="F14" s="23">
        <f t="shared" si="0"/>
        <v>0.18000000000000002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0.6</v>
      </c>
      <c r="E17" s="75">
        <f>УпрВесКоэф!E17</f>
        <v>0.2</v>
      </c>
      <c r="F17" s="23">
        <f t="shared" si="0"/>
        <v>0.12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0.05</v>
      </c>
      <c r="E19" s="75">
        <f>УпрВесКоэф!E19</f>
        <v>0.15</v>
      </c>
      <c r="F19" s="23">
        <f t="shared" si="0"/>
        <v>7.4999999999999997E-3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</v>
      </c>
      <c r="E21" s="75">
        <f>УпрВесКоэф!E21</f>
        <v>0.2</v>
      </c>
      <c r="F21" s="23">
        <f t="shared" si="0"/>
        <v>0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1.895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0.93</v>
      </c>
      <c r="E25" s="75">
        <f>УпрВесКоэф!E25</f>
        <v>1.5</v>
      </c>
      <c r="F25" s="23">
        <f t="shared" si="0"/>
        <v>1.395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6.9339000000000004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36" t="s">
        <v>42</v>
      </c>
      <c r="D3" s="136" t="s">
        <v>109</v>
      </c>
      <c r="E3" s="136" t="s">
        <v>9</v>
      </c>
      <c r="F3" s="136" t="s">
        <v>8</v>
      </c>
      <c r="G3" s="136" t="s">
        <v>10</v>
      </c>
      <c r="H3" s="136" t="s">
        <v>13</v>
      </c>
      <c r="J3" s="3"/>
    </row>
    <row r="4" spans="1:10" ht="30" x14ac:dyDescent="0.25">
      <c r="A4" s="392" t="s">
        <v>3</v>
      </c>
      <c r="B4" s="137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111</v>
      </c>
      <c r="H4" s="180">
        <f>F4-УпрВесКоэф!$K$4</f>
        <v>0</v>
      </c>
      <c r="J4" s="3"/>
    </row>
    <row r="5" spans="1:10" ht="30" x14ac:dyDescent="0.25">
      <c r="A5" s="393"/>
      <c r="B5" s="138" t="s">
        <v>11</v>
      </c>
      <c r="C5" s="6">
        <v>0.7</v>
      </c>
      <c r="D5" s="49">
        <v>0.83</v>
      </c>
      <c r="E5" s="75">
        <f>УпрВесКоэф!E5</f>
        <v>1</v>
      </c>
      <c r="F5" s="23">
        <f t="shared" ref="F5:F28" si="0">D5*E5</f>
        <v>0.83</v>
      </c>
      <c r="G5" s="377"/>
      <c r="H5" s="391">
        <f>(F5+F6+F7)-УпрВесКоэф!$K$6</f>
        <v>0.90199999999999991</v>
      </c>
      <c r="J5" s="3"/>
    </row>
    <row r="6" spans="1:10" ht="35.25" customHeight="1" x14ac:dyDescent="0.25">
      <c r="A6" s="393"/>
      <c r="B6" s="138" t="s">
        <v>12</v>
      </c>
      <c r="C6" s="6">
        <v>0.3</v>
      </c>
      <c r="D6" s="49">
        <v>0.09</v>
      </c>
      <c r="E6" s="75">
        <f>УпрВесКоэф!E6</f>
        <v>0.8</v>
      </c>
      <c r="F6" s="23">
        <f t="shared" si="0"/>
        <v>7.1999999999999995E-2</v>
      </c>
      <c r="G6" s="377"/>
      <c r="H6" s="371"/>
      <c r="J6" s="3"/>
    </row>
    <row r="7" spans="1:10" ht="30.75" thickBot="1" x14ac:dyDescent="0.3">
      <c r="A7" s="394"/>
      <c r="B7" s="139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0.19</v>
      </c>
      <c r="E8" s="74">
        <f>УпрВесКоэф!E8</f>
        <v>1.111</v>
      </c>
      <c r="F8" s="26">
        <f t="shared" si="0"/>
        <v>0.21109</v>
      </c>
      <c r="G8" s="140" t="s">
        <v>110</v>
      </c>
      <c r="H8" s="181">
        <f>F8-УпрВесКоэф!$K$8</f>
        <v>0.21109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0.15</v>
      </c>
      <c r="E9" s="74">
        <f>УпрВесКоэф!E9</f>
        <v>0.311</v>
      </c>
      <c r="F9" s="26">
        <f t="shared" si="0"/>
        <v>4.6649999999999997E-2</v>
      </c>
      <c r="G9" s="376" t="s">
        <v>110</v>
      </c>
      <c r="H9" s="370">
        <f>(F9+F10+F11+F12)-УпрВесКоэф!$K$10</f>
        <v>0.15165000000000001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0.12</v>
      </c>
      <c r="E10" s="75">
        <f>УпрВесКоэф!E10</f>
        <v>0.3</v>
      </c>
      <c r="F10" s="23">
        <f t="shared" si="0"/>
        <v>3.5999999999999997E-2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0.11</v>
      </c>
      <c r="E11" s="75">
        <f>УпрВесКоэф!E11</f>
        <v>0.3</v>
      </c>
      <c r="F11" s="23">
        <f t="shared" si="0"/>
        <v>3.3000000000000002E-2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0.12</v>
      </c>
      <c r="E12" s="76">
        <f>УпрВесКоэф!E12</f>
        <v>0.3</v>
      </c>
      <c r="F12" s="48">
        <f t="shared" si="0"/>
        <v>3.5999999999999997E-2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0.4</v>
      </c>
      <c r="E13" s="77">
        <f>УпрВесКоэф!E13</f>
        <v>0.26</v>
      </c>
      <c r="F13" s="51">
        <f t="shared" si="0"/>
        <v>0.10400000000000001</v>
      </c>
      <c r="G13" s="377" t="s">
        <v>110</v>
      </c>
      <c r="H13" s="370">
        <f>(F13+F14+F15+F16+F17+F18+F19+F20+F21+F22+F23)-УпрВесКоэф!$K$17</f>
        <v>0.74500000000000011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0.7</v>
      </c>
      <c r="E14" s="75">
        <f>УпрВесКоэф!E14</f>
        <v>0.2</v>
      </c>
      <c r="F14" s="23">
        <f t="shared" si="0"/>
        <v>0.13999999999999999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0.7</v>
      </c>
      <c r="E17" s="75">
        <f>УпрВесКоэф!E17</f>
        <v>0.2</v>
      </c>
      <c r="F17" s="23">
        <f t="shared" si="0"/>
        <v>0.13999999999999999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0.9</v>
      </c>
      <c r="E18" s="75">
        <f>УпрВесКоэф!E18</f>
        <v>0.2</v>
      </c>
      <c r="F18" s="23">
        <f t="shared" si="0"/>
        <v>0.18000000000000002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0.38</v>
      </c>
      <c r="E19" s="75">
        <f>УпрВесКоэф!E19</f>
        <v>0.15</v>
      </c>
      <c r="F19" s="23">
        <f t="shared" si="0"/>
        <v>5.6999999999999995E-2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0.12</v>
      </c>
      <c r="E21" s="75">
        <f>УпрВесКоэф!E21</f>
        <v>0.2</v>
      </c>
      <c r="F21" s="23">
        <f t="shared" si="0"/>
        <v>2.4E-2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0</v>
      </c>
      <c r="E22" s="75">
        <f>УпрВесКоэф!E22</f>
        <v>0.05</v>
      </c>
      <c r="F22" s="23">
        <f t="shared" si="0"/>
        <v>0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0</v>
      </c>
      <c r="E23" s="79">
        <f>УпрВесКоэф!E23</f>
        <v>0.05</v>
      </c>
      <c r="F23" s="28">
        <f t="shared" si="0"/>
        <v>0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0.77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0.18</v>
      </c>
      <c r="E25" s="75">
        <f>УпрВесКоэф!E25</f>
        <v>1.5</v>
      </c>
      <c r="F25" s="23">
        <f t="shared" si="0"/>
        <v>0.27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0.5</v>
      </c>
      <c r="E28" s="78">
        <f>УпрВесКоэф!E28</f>
        <v>1.4279999999999999</v>
      </c>
      <c r="F28" s="27">
        <f t="shared" si="0"/>
        <v>0.71399999999999997</v>
      </c>
      <c r="G28" s="39" t="s">
        <v>110</v>
      </c>
      <c r="H28" s="179">
        <f>F28-УпрВесКоэф!$K$28</f>
        <v>0.71399999999999997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3.4937399999999998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36" t="s">
        <v>42</v>
      </c>
      <c r="D3" s="136" t="s">
        <v>109</v>
      </c>
      <c r="E3" s="136" t="s">
        <v>9</v>
      </c>
      <c r="F3" s="136" t="s">
        <v>8</v>
      </c>
      <c r="G3" s="136" t="s">
        <v>10</v>
      </c>
      <c r="H3" s="136" t="s">
        <v>13</v>
      </c>
      <c r="J3" s="3"/>
    </row>
    <row r="4" spans="1:10" ht="30" x14ac:dyDescent="0.25">
      <c r="A4" s="392" t="s">
        <v>3</v>
      </c>
      <c r="B4" s="137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111</v>
      </c>
      <c r="H4" s="180">
        <f>F4-УпрВесКоэф!$K$4</f>
        <v>0</v>
      </c>
      <c r="J4" s="3"/>
    </row>
    <row r="5" spans="1:10" ht="30" x14ac:dyDescent="0.25">
      <c r="A5" s="393"/>
      <c r="B5" s="138" t="s">
        <v>11</v>
      </c>
      <c r="C5" s="6">
        <v>0.7</v>
      </c>
      <c r="D5" s="49">
        <v>0.92</v>
      </c>
      <c r="E5" s="75">
        <f>УпрВесКоэф!E5</f>
        <v>1</v>
      </c>
      <c r="F5" s="23">
        <f t="shared" ref="F5:F28" si="0">D5*E5</f>
        <v>0.92</v>
      </c>
      <c r="G5" s="377"/>
      <c r="H5" s="391">
        <f>(F5+F6+F7)-УпрВесКоэф!$K$6</f>
        <v>1.008</v>
      </c>
      <c r="J5" s="3"/>
    </row>
    <row r="6" spans="1:10" ht="35.25" customHeight="1" x14ac:dyDescent="0.25">
      <c r="A6" s="393"/>
      <c r="B6" s="138" t="s">
        <v>12</v>
      </c>
      <c r="C6" s="6">
        <v>0.3</v>
      </c>
      <c r="D6" s="49">
        <v>0.11</v>
      </c>
      <c r="E6" s="75">
        <f>УпрВесКоэф!E6</f>
        <v>0.8</v>
      </c>
      <c r="F6" s="23">
        <f t="shared" si="0"/>
        <v>8.8000000000000009E-2</v>
      </c>
      <c r="G6" s="377"/>
      <c r="H6" s="371"/>
      <c r="J6" s="3"/>
    </row>
    <row r="7" spans="1:10" ht="30.75" thickBot="1" x14ac:dyDescent="0.3">
      <c r="A7" s="394"/>
      <c r="B7" s="139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0.89</v>
      </c>
      <c r="E8" s="74">
        <f>УпрВесКоэф!E8</f>
        <v>1.111</v>
      </c>
      <c r="F8" s="26">
        <f t="shared" si="0"/>
        <v>0.98879000000000006</v>
      </c>
      <c r="G8" s="140" t="s">
        <v>2</v>
      </c>
      <c r="H8" s="181">
        <f>F8-УпрВесКоэф!$K$8</f>
        <v>0.98879000000000006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0.79</v>
      </c>
      <c r="E9" s="74">
        <f>УпрВесКоэф!E9</f>
        <v>0.311</v>
      </c>
      <c r="F9" s="26">
        <f t="shared" si="0"/>
        <v>0.24569000000000002</v>
      </c>
      <c r="G9" s="376" t="s">
        <v>2</v>
      </c>
      <c r="H9" s="370">
        <f>(F9+F10+F11+F12)-УпрВесКоэф!$K$10</f>
        <v>1.04969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0.77</v>
      </c>
      <c r="E10" s="75">
        <f>УпрВесКоэф!E10</f>
        <v>0.3</v>
      </c>
      <c r="F10" s="23">
        <f t="shared" si="0"/>
        <v>0.23099999999999998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0.91</v>
      </c>
      <c r="E12" s="76">
        <f>УпрВесКоэф!E12</f>
        <v>0.3</v>
      </c>
      <c r="F12" s="48">
        <f t="shared" si="0"/>
        <v>0.27300000000000002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0.8</v>
      </c>
      <c r="E13" s="77">
        <f>УпрВесКоэф!E13</f>
        <v>0.26</v>
      </c>
      <c r="F13" s="51">
        <f t="shared" si="0"/>
        <v>0.20800000000000002</v>
      </c>
      <c r="G13" s="377" t="s">
        <v>2</v>
      </c>
      <c r="H13" s="370">
        <f>(F13+F14+F15+F16+F17+F18+F19+F20+F21+F22+F23)-УпрВесКоэф!$K$17</f>
        <v>0.78400000000000003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0.7</v>
      </c>
      <c r="E14" s="75">
        <f>УпрВесКоэф!E14</f>
        <v>0.2</v>
      </c>
      <c r="F14" s="23">
        <f t="shared" si="0"/>
        <v>0.13999999999999999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0.5</v>
      </c>
      <c r="E17" s="75">
        <f>УпрВесКоэф!E17</f>
        <v>0.2</v>
      </c>
      <c r="F17" s="23">
        <f t="shared" si="0"/>
        <v>0.1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0.875</v>
      </c>
      <c r="E18" s="75">
        <f>УпрВесКоэф!E18</f>
        <v>0.2</v>
      </c>
      <c r="F18" s="23">
        <f t="shared" si="0"/>
        <v>0.17500000000000002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0.14000000000000001</v>
      </c>
      <c r="E19" s="75">
        <f>УпрВесКоэф!E19</f>
        <v>0.15</v>
      </c>
      <c r="F19" s="23">
        <f t="shared" si="0"/>
        <v>2.1000000000000001E-2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</v>
      </c>
      <c r="E20" s="78">
        <f>УпрВесКоэф!E20</f>
        <v>0.2</v>
      </c>
      <c r="F20" s="27">
        <f t="shared" si="0"/>
        <v>2.0000000000000004E-2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0.1</v>
      </c>
      <c r="E21" s="75">
        <f>УпрВесКоэф!E21</f>
        <v>0.2</v>
      </c>
      <c r="F21" s="23">
        <f t="shared" si="0"/>
        <v>2.0000000000000004E-2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0</v>
      </c>
      <c r="E22" s="75">
        <f>УпрВесКоэф!E22</f>
        <v>0.05</v>
      </c>
      <c r="F22" s="23">
        <f t="shared" si="0"/>
        <v>0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0</v>
      </c>
      <c r="E23" s="79">
        <f>УпрВесКоэф!E23</f>
        <v>0.05</v>
      </c>
      <c r="F23" s="28">
        <f t="shared" si="0"/>
        <v>0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0.03</v>
      </c>
      <c r="E24" s="80">
        <f>УпрВесКоэф!E24</f>
        <v>1.83</v>
      </c>
      <c r="F24" s="22">
        <f t="shared" si="0"/>
        <v>5.4899999999999997E-2</v>
      </c>
      <c r="G24" s="384" t="s">
        <v>110</v>
      </c>
      <c r="H24" s="370">
        <f>(F24+F25+F26+F27)-УпрВесКоэф!$K$25</f>
        <v>0.59989999999999999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0.03</v>
      </c>
      <c r="E25" s="75">
        <f>УпрВесКоэф!E25</f>
        <v>1.5</v>
      </c>
      <c r="F25" s="23">
        <f t="shared" si="0"/>
        <v>4.4999999999999998E-2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0.3</v>
      </c>
      <c r="E28" s="78">
        <f>УпрВесКоэф!E28</f>
        <v>1.4279999999999999</v>
      </c>
      <c r="F28" s="27">
        <f t="shared" si="0"/>
        <v>0.42839999999999995</v>
      </c>
      <c r="G28" s="39" t="s">
        <v>110</v>
      </c>
      <c r="H28" s="179">
        <f>F28-УпрВесКоэф!$K$28</f>
        <v>0.42839999999999995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4.8587799999999994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42" t="s">
        <v>42</v>
      </c>
      <c r="D3" s="142" t="s">
        <v>109</v>
      </c>
      <c r="E3" s="142" t="s">
        <v>9</v>
      </c>
      <c r="F3" s="142" t="s">
        <v>8</v>
      </c>
      <c r="G3" s="142" t="s">
        <v>10</v>
      </c>
      <c r="H3" s="142" t="s">
        <v>13</v>
      </c>
      <c r="J3" s="3"/>
    </row>
    <row r="4" spans="1:10" ht="30" x14ac:dyDescent="0.25">
      <c r="A4" s="392" t="s">
        <v>3</v>
      </c>
      <c r="B4" s="143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111</v>
      </c>
      <c r="H4" s="180">
        <f>F4-УпрВесКоэф!$K$4</f>
        <v>0</v>
      </c>
      <c r="J4" s="3"/>
    </row>
    <row r="5" spans="1:10" ht="30" x14ac:dyDescent="0.25">
      <c r="A5" s="393"/>
      <c r="B5" s="144" t="s">
        <v>11</v>
      </c>
      <c r="C5" s="6">
        <v>0.7</v>
      </c>
      <c r="D5" s="49">
        <v>0.89</v>
      </c>
      <c r="E5" s="75">
        <f>УпрВесКоэф!E5</f>
        <v>1</v>
      </c>
      <c r="F5" s="23">
        <f t="shared" ref="F5:F28" si="0">D5*E5</f>
        <v>0.89</v>
      </c>
      <c r="G5" s="377"/>
      <c r="H5" s="391">
        <f>(F5+F6+F7)-УпрВесКоэф!$K$6</f>
        <v>0.98080000000000001</v>
      </c>
      <c r="J5" s="3"/>
    </row>
    <row r="6" spans="1:10" ht="35.25" customHeight="1" x14ac:dyDescent="0.25">
      <c r="A6" s="393"/>
      <c r="B6" s="144" t="s">
        <v>12</v>
      </c>
      <c r="C6" s="6">
        <v>0.3</v>
      </c>
      <c r="D6" s="49">
        <v>6.4000000000000001E-2</v>
      </c>
      <c r="E6" s="75">
        <f>УпрВесКоэф!E6</f>
        <v>0.8</v>
      </c>
      <c r="F6" s="23">
        <f t="shared" si="0"/>
        <v>5.1200000000000002E-2</v>
      </c>
      <c r="G6" s="377"/>
      <c r="H6" s="371"/>
      <c r="J6" s="3"/>
    </row>
    <row r="7" spans="1:10" ht="30.75" thickBot="1" x14ac:dyDescent="0.3">
      <c r="A7" s="394"/>
      <c r="B7" s="145" t="s">
        <v>16</v>
      </c>
      <c r="C7" s="46">
        <v>0.1</v>
      </c>
      <c r="D7" s="83">
        <v>6.6000000000000003E-2</v>
      </c>
      <c r="E7" s="76">
        <f>УпрВесКоэф!E7</f>
        <v>0.6</v>
      </c>
      <c r="F7" s="48">
        <f t="shared" si="0"/>
        <v>3.9600000000000003E-2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146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1</v>
      </c>
      <c r="E9" s="74">
        <f>УпрВесКоэф!E9</f>
        <v>0.311</v>
      </c>
      <c r="F9" s="26">
        <f t="shared" si="0"/>
        <v>0.311</v>
      </c>
      <c r="G9" s="376" t="s">
        <v>2</v>
      </c>
      <c r="H9" s="370">
        <f>(F9+F10+F11+F12)-УпрВесКоэф!$K$10</f>
        <v>1.2110000000000001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1</v>
      </c>
      <c r="E12" s="76">
        <f>УпрВесКоэф!E12</f>
        <v>0.3</v>
      </c>
      <c r="F12" s="48">
        <f t="shared" si="0"/>
        <v>0.3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0.65</v>
      </c>
      <c r="E13" s="77">
        <f>УпрВесКоэф!E13</f>
        <v>0.26</v>
      </c>
      <c r="F13" s="51">
        <f t="shared" si="0"/>
        <v>0.16900000000000001</v>
      </c>
      <c r="G13" s="377" t="s">
        <v>110</v>
      </c>
      <c r="H13" s="370">
        <f>(F13+F14+F15+F16+F17+F18+F19+F20+F21+F22+F23)-УпрВесКоэф!$K$17</f>
        <v>1.0285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0.65</v>
      </c>
      <c r="E17" s="75">
        <f>УпрВесКоэф!E17</f>
        <v>0.2</v>
      </c>
      <c r="F17" s="23">
        <f t="shared" si="0"/>
        <v>0.13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0.85</v>
      </c>
      <c r="E19" s="75">
        <f>УпрВесКоэф!E19</f>
        <v>0.15</v>
      </c>
      <c r="F19" s="23">
        <f t="shared" si="0"/>
        <v>0.1275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0.21</v>
      </c>
      <c r="E20" s="78">
        <f>УпрВесКоэф!E20</f>
        <v>0.2</v>
      </c>
      <c r="F20" s="27">
        <f t="shared" si="0"/>
        <v>4.2000000000000003E-2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0.05</v>
      </c>
      <c r="E21" s="75">
        <f>УпрВесКоэф!E21</f>
        <v>0.2</v>
      </c>
      <c r="F21" s="23">
        <f t="shared" si="0"/>
        <v>1.0000000000000002E-2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0</v>
      </c>
      <c r="E22" s="75">
        <f>УпрВесКоэф!E22</f>
        <v>0.05</v>
      </c>
      <c r="F22" s="23">
        <f t="shared" si="0"/>
        <v>0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0.11</v>
      </c>
      <c r="E24" s="80">
        <f>УпрВесКоэф!E24</f>
        <v>1.83</v>
      </c>
      <c r="F24" s="22">
        <f t="shared" si="0"/>
        <v>0.20130000000000001</v>
      </c>
      <c r="G24" s="384" t="s">
        <v>110</v>
      </c>
      <c r="H24" s="370">
        <f>(F24+F25+F26+F27)-УпрВесКоэф!$K$25</f>
        <v>0.86630000000000007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0.11</v>
      </c>
      <c r="E25" s="75">
        <f>УпрВесКоэф!E25</f>
        <v>1.5</v>
      </c>
      <c r="F25" s="23">
        <f t="shared" si="0"/>
        <v>0.16500000000000001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0.3</v>
      </c>
      <c r="E28" s="78">
        <f>УпрВесКоэф!E28</f>
        <v>1.4279999999999999</v>
      </c>
      <c r="F28" s="27">
        <f t="shared" si="0"/>
        <v>0.42839999999999995</v>
      </c>
      <c r="G28" s="39" t="s">
        <v>110</v>
      </c>
      <c r="H28" s="179">
        <f>F28-УпрВесКоэф!$K$28</f>
        <v>0.42839999999999995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5.6260000000000003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42" t="s">
        <v>42</v>
      </c>
      <c r="D3" s="142" t="s">
        <v>109</v>
      </c>
      <c r="E3" s="142" t="s">
        <v>9</v>
      </c>
      <c r="F3" s="142" t="s">
        <v>8</v>
      </c>
      <c r="G3" s="142" t="s">
        <v>10</v>
      </c>
      <c r="H3" s="142" t="s">
        <v>13</v>
      </c>
      <c r="J3" s="3"/>
    </row>
    <row r="4" spans="1:10" ht="30" x14ac:dyDescent="0.25">
      <c r="A4" s="392" t="s">
        <v>3</v>
      </c>
      <c r="B4" s="143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111</v>
      </c>
      <c r="H4" s="180">
        <f>F4-УпрВесКоэф!$K$4</f>
        <v>0</v>
      </c>
      <c r="J4" s="3"/>
    </row>
    <row r="5" spans="1:10" ht="30" x14ac:dyDescent="0.25">
      <c r="A5" s="393"/>
      <c r="B5" s="144" t="s">
        <v>11</v>
      </c>
      <c r="C5" s="6">
        <v>0.7</v>
      </c>
      <c r="D5" s="49">
        <v>0.91</v>
      </c>
      <c r="E5" s="75">
        <f>УпрВесКоэф!E5</f>
        <v>1</v>
      </c>
      <c r="F5" s="23">
        <f t="shared" ref="F5:F28" si="0">D5*E5</f>
        <v>0.91</v>
      </c>
      <c r="G5" s="377"/>
      <c r="H5" s="391">
        <f>(F5+F6+F7)-УпрВесКоэф!$K$6</f>
        <v>1.048</v>
      </c>
      <c r="J5" s="3"/>
    </row>
    <row r="6" spans="1:10" ht="35.25" customHeight="1" x14ac:dyDescent="0.25">
      <c r="A6" s="393"/>
      <c r="B6" s="144" t="s">
        <v>12</v>
      </c>
      <c r="C6" s="6">
        <v>0.3</v>
      </c>
      <c r="D6" s="49">
        <v>0.15</v>
      </c>
      <c r="E6" s="75">
        <f>УпрВесКоэф!E6</f>
        <v>0.8</v>
      </c>
      <c r="F6" s="23">
        <f t="shared" si="0"/>
        <v>0.12</v>
      </c>
      <c r="G6" s="377"/>
      <c r="H6" s="371"/>
      <c r="J6" s="3"/>
    </row>
    <row r="7" spans="1:10" ht="30.75" thickBot="1" x14ac:dyDescent="0.3">
      <c r="A7" s="394"/>
      <c r="B7" s="145" t="s">
        <v>16</v>
      </c>
      <c r="C7" s="46">
        <v>0.1</v>
      </c>
      <c r="D7" s="83">
        <v>0.03</v>
      </c>
      <c r="E7" s="76">
        <f>УпрВесКоэф!E7</f>
        <v>0.6</v>
      </c>
      <c r="F7" s="48">
        <f t="shared" si="0"/>
        <v>1.7999999999999999E-2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0.15</v>
      </c>
      <c r="E8" s="74">
        <f>УпрВесКоэф!E8</f>
        <v>1.111</v>
      </c>
      <c r="F8" s="26">
        <f t="shared" si="0"/>
        <v>0.16664999999999999</v>
      </c>
      <c r="G8" s="146" t="s">
        <v>110</v>
      </c>
      <c r="H8" s="181">
        <f>F8-УпрВесКоэф!$K$8</f>
        <v>0.16664999999999999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0.39</v>
      </c>
      <c r="E9" s="74">
        <f>УпрВесКоэф!E9</f>
        <v>0.311</v>
      </c>
      <c r="F9" s="26">
        <f t="shared" si="0"/>
        <v>0.12129000000000001</v>
      </c>
      <c r="G9" s="376" t="s">
        <v>110</v>
      </c>
      <c r="H9" s="370">
        <f>(F9+F10+F11+F12)-УпрВесКоэф!$K$10</f>
        <v>0.39429000000000003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0.28999999999999998</v>
      </c>
      <c r="E10" s="75">
        <f>УпрВесКоэф!E10</f>
        <v>0.3</v>
      </c>
      <c r="F10" s="23">
        <f t="shared" si="0"/>
        <v>8.6999999999999994E-2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0.31</v>
      </c>
      <c r="E11" s="75">
        <f>УпрВесКоэф!E11</f>
        <v>0.3</v>
      </c>
      <c r="F11" s="23">
        <f t="shared" si="0"/>
        <v>9.2999999999999999E-2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0.31</v>
      </c>
      <c r="E12" s="76">
        <f>УпрВесКоэф!E12</f>
        <v>0.3</v>
      </c>
      <c r="F12" s="48">
        <f t="shared" si="0"/>
        <v>9.2999999999999999E-2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0.9</v>
      </c>
      <c r="E13" s="77">
        <f>УпрВесКоэф!E13</f>
        <v>0.26</v>
      </c>
      <c r="F13" s="51">
        <f t="shared" si="0"/>
        <v>0.23400000000000001</v>
      </c>
      <c r="G13" s="377" t="s">
        <v>2</v>
      </c>
      <c r="H13" s="370">
        <f>(F13+F14+F15+F16+F17+F18+F19+F20+F21+F22+F23)-УпрВесКоэф!$K$17</f>
        <v>1.0780000000000001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0.83</v>
      </c>
      <c r="E17" s="75">
        <f>УпрВесКоэф!E17</f>
        <v>0.2</v>
      </c>
      <c r="F17" s="23">
        <f t="shared" si="0"/>
        <v>0.16600000000000001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0.9</v>
      </c>
      <c r="E18" s="75">
        <f>УпрВесКоэф!E18</f>
        <v>0.2</v>
      </c>
      <c r="F18" s="23">
        <f t="shared" si="0"/>
        <v>0.18000000000000002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0.8</v>
      </c>
      <c r="E19" s="75">
        <f>УпрВесКоэф!E19</f>
        <v>0.15</v>
      </c>
      <c r="F19" s="23">
        <f t="shared" si="0"/>
        <v>0.12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0.05</v>
      </c>
      <c r="E20" s="78">
        <f>УпрВесКоэф!E20</f>
        <v>0.2</v>
      </c>
      <c r="F20" s="27">
        <f t="shared" si="0"/>
        <v>1.0000000000000002E-2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0.09</v>
      </c>
      <c r="E21" s="75">
        <f>УпрВесКоэф!E21</f>
        <v>0.2</v>
      </c>
      <c r="F21" s="23">
        <f t="shared" si="0"/>
        <v>1.7999999999999999E-2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0</v>
      </c>
      <c r="E22" s="75">
        <f>УпрВесКоэф!E22</f>
        <v>0.05</v>
      </c>
      <c r="F22" s="23">
        <f t="shared" si="0"/>
        <v>0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0.69500000000000006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0.13</v>
      </c>
      <c r="E25" s="75">
        <f>УпрВесКоэф!E25</f>
        <v>1.5</v>
      </c>
      <c r="F25" s="23">
        <f t="shared" si="0"/>
        <v>0.19500000000000001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4.3815400000000002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48" t="s">
        <v>42</v>
      </c>
      <c r="D3" s="148" t="s">
        <v>109</v>
      </c>
      <c r="E3" s="148" t="s">
        <v>9</v>
      </c>
      <c r="F3" s="148" t="s">
        <v>8</v>
      </c>
      <c r="G3" s="148" t="s">
        <v>10</v>
      </c>
      <c r="H3" s="148" t="s">
        <v>13</v>
      </c>
      <c r="J3" s="3"/>
    </row>
    <row r="4" spans="1:10" ht="30" x14ac:dyDescent="0.25">
      <c r="A4" s="392" t="s">
        <v>3</v>
      </c>
      <c r="B4" s="149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118</v>
      </c>
      <c r="H4" s="180">
        <f>F4-УпрВесКоэф!$K$4</f>
        <v>0</v>
      </c>
      <c r="J4" s="3"/>
    </row>
    <row r="5" spans="1:10" ht="30" x14ac:dyDescent="0.25">
      <c r="A5" s="393"/>
      <c r="B5" s="150" t="s">
        <v>11</v>
      </c>
      <c r="C5" s="6">
        <v>0.7</v>
      </c>
      <c r="D5" s="49">
        <v>0.78</v>
      </c>
      <c r="E5" s="75">
        <f>УпрВесКоэф!E5</f>
        <v>1</v>
      </c>
      <c r="F5" s="23">
        <f t="shared" ref="F5:F28" si="0">D5*E5</f>
        <v>0.78</v>
      </c>
      <c r="G5" s="377"/>
      <c r="H5" s="391">
        <f>(F5+F6+F7)-УпрВесКоэф!$K$6</f>
        <v>1.4640000000000002</v>
      </c>
      <c r="J5" s="3"/>
    </row>
    <row r="6" spans="1:10" ht="35.25" customHeight="1" x14ac:dyDescent="0.25">
      <c r="A6" s="393"/>
      <c r="B6" s="150" t="s">
        <v>12</v>
      </c>
      <c r="C6" s="6">
        <v>0.3</v>
      </c>
      <c r="D6" s="49">
        <v>0.78</v>
      </c>
      <c r="E6" s="75">
        <f>УпрВесКоэф!E6</f>
        <v>0.8</v>
      </c>
      <c r="F6" s="23">
        <f t="shared" si="0"/>
        <v>0.62400000000000011</v>
      </c>
      <c r="G6" s="377"/>
      <c r="H6" s="371"/>
      <c r="J6" s="3"/>
    </row>
    <row r="7" spans="1:10" ht="30.75" thickBot="1" x14ac:dyDescent="0.3">
      <c r="A7" s="394"/>
      <c r="B7" s="151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0.216</v>
      </c>
      <c r="E8" s="74">
        <f>УпрВесКоэф!E8</f>
        <v>1.111</v>
      </c>
      <c r="F8" s="26">
        <f t="shared" si="0"/>
        <v>0.23997599999999999</v>
      </c>
      <c r="G8" s="147" t="s">
        <v>110</v>
      </c>
      <c r="H8" s="181">
        <f>F8-УпрВесКоэф!$K$8</f>
        <v>0.23997599999999999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0.2</v>
      </c>
      <c r="E9" s="74">
        <f>УпрВесКоэф!E9</f>
        <v>0.311</v>
      </c>
      <c r="F9" s="26">
        <f t="shared" si="0"/>
        <v>6.2200000000000005E-2</v>
      </c>
      <c r="G9" s="376" t="s">
        <v>110</v>
      </c>
      <c r="H9" s="370">
        <f>(F9+F10+F11+F12)-УпрВесКоэф!$K$10</f>
        <v>0.2596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0.23100000000000001</v>
      </c>
      <c r="E10" s="75">
        <f>УпрВесКоэф!E10</f>
        <v>0.3</v>
      </c>
      <c r="F10" s="23">
        <f t="shared" si="0"/>
        <v>6.93E-2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0.21099999999999999</v>
      </c>
      <c r="E11" s="75">
        <f>УпрВесКоэф!E11</f>
        <v>0.3</v>
      </c>
      <c r="F11" s="23">
        <f t="shared" si="0"/>
        <v>6.3299999999999995E-2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0.216</v>
      </c>
      <c r="E12" s="76">
        <f>УпрВесКоэф!E12</f>
        <v>0.3</v>
      </c>
      <c r="F12" s="48">
        <f t="shared" si="0"/>
        <v>6.4799999999999996E-2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0.87</v>
      </c>
      <c r="E13" s="77">
        <f>УпрВесКоэф!E13</f>
        <v>0.26</v>
      </c>
      <c r="F13" s="51">
        <f t="shared" si="0"/>
        <v>0.22620000000000001</v>
      </c>
      <c r="G13" s="377" t="s">
        <v>2</v>
      </c>
      <c r="H13" s="370">
        <f>(F13+F14+F15+F16+F17+F18+F19+F20+F21+F22+F23)-УпрВесКоэф!$K$17</f>
        <v>0.79420000000000002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0.83</v>
      </c>
      <c r="E14" s="75">
        <f>УпрВесКоэф!E14</f>
        <v>0.2</v>
      </c>
      <c r="F14" s="23">
        <f t="shared" si="0"/>
        <v>0.16600000000000001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0.33</v>
      </c>
      <c r="E17" s="75">
        <f>УпрВесКоэф!E17</f>
        <v>0.2</v>
      </c>
      <c r="F17" s="23">
        <f t="shared" si="0"/>
        <v>6.6000000000000003E-2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0.17</v>
      </c>
      <c r="E18" s="75">
        <f>УпрВесКоэф!E18</f>
        <v>0.2</v>
      </c>
      <c r="F18" s="23">
        <f t="shared" si="0"/>
        <v>3.4000000000000002E-2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0.56000000000000005</v>
      </c>
      <c r="E19" s="75">
        <f>УпрВесКоэф!E19</f>
        <v>0.15</v>
      </c>
      <c r="F19" s="23">
        <f t="shared" si="0"/>
        <v>8.4000000000000005E-2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0.34</v>
      </c>
      <c r="E21" s="75">
        <f>УпрВесКоэф!E21</f>
        <v>0.2</v>
      </c>
      <c r="F21" s="23">
        <f t="shared" si="0"/>
        <v>6.8000000000000005E-2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0</v>
      </c>
      <c r="E23" s="79">
        <f>УпрВесКоэф!E23</f>
        <v>0.05</v>
      </c>
      <c r="F23" s="28">
        <f t="shared" si="0"/>
        <v>0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0.625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0.25</v>
      </c>
      <c r="E25" s="75">
        <f>УпрВесКоэф!E25</f>
        <v>1.5</v>
      </c>
      <c r="F25" s="23">
        <f t="shared" si="0"/>
        <v>0.375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0</v>
      </c>
      <c r="E26" s="75">
        <f>УпрВесКоэф!E26</f>
        <v>0.25</v>
      </c>
      <c r="F26" s="23">
        <f t="shared" si="0"/>
        <v>0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0.7</v>
      </c>
      <c r="E28" s="78">
        <f>УпрВесКоэф!E28</f>
        <v>1.4279999999999999</v>
      </c>
      <c r="F28" s="27">
        <f t="shared" si="0"/>
        <v>0.99959999999999993</v>
      </c>
      <c r="G28" s="39" t="s">
        <v>2</v>
      </c>
      <c r="H28" s="179">
        <f>F28-УпрВесКоэф!$K$28</f>
        <v>0.99959999999999993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4.3823759999999998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55" t="s">
        <v>42</v>
      </c>
      <c r="D3" s="155" t="s">
        <v>109</v>
      </c>
      <c r="E3" s="155" t="s">
        <v>9</v>
      </c>
      <c r="F3" s="155" t="s">
        <v>8</v>
      </c>
      <c r="G3" s="155" t="s">
        <v>10</v>
      </c>
      <c r="H3" s="155" t="s">
        <v>13</v>
      </c>
      <c r="J3" s="3"/>
    </row>
    <row r="4" spans="1:10" ht="30" x14ac:dyDescent="0.25">
      <c r="A4" s="392" t="s">
        <v>3</v>
      </c>
      <c r="B4" s="156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118</v>
      </c>
      <c r="H4" s="180">
        <f>F4-УпрВесКоэф!$K$4</f>
        <v>0</v>
      </c>
      <c r="J4" s="3"/>
    </row>
    <row r="5" spans="1:10" ht="30" x14ac:dyDescent="0.25">
      <c r="A5" s="393"/>
      <c r="B5" s="157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</v>
      </c>
      <c r="J5" s="3"/>
    </row>
    <row r="6" spans="1:10" ht="35.25" customHeight="1" x14ac:dyDescent="0.25">
      <c r="A6" s="393"/>
      <c r="B6" s="157" t="s">
        <v>12</v>
      </c>
      <c r="C6" s="6">
        <v>0.3</v>
      </c>
      <c r="D6" s="49">
        <v>0</v>
      </c>
      <c r="E6" s="75">
        <f>УпрВесКоэф!E6</f>
        <v>0.8</v>
      </c>
      <c r="F6" s="23">
        <f t="shared" si="0"/>
        <v>0</v>
      </c>
      <c r="G6" s="377"/>
      <c r="H6" s="371"/>
      <c r="J6" s="3"/>
    </row>
    <row r="7" spans="1:10" ht="30.75" thickBot="1" x14ac:dyDescent="0.3">
      <c r="A7" s="394"/>
      <c r="B7" s="158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154" t="s">
        <v>2</v>
      </c>
      <c r="H8" s="181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0.74</v>
      </c>
      <c r="E9" s="74">
        <f>УпрВесКоэф!E9</f>
        <v>0.311</v>
      </c>
      <c r="F9" s="26">
        <f t="shared" si="0"/>
        <v>0.23013999999999998</v>
      </c>
      <c r="G9" s="376" t="s">
        <v>2</v>
      </c>
      <c r="H9" s="370">
        <f>(F9+F10+F11+F12)-УпрВесКоэф!$K$10</f>
        <v>1.01014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0.8</v>
      </c>
      <c r="E10" s="75">
        <f>УпрВесКоэф!E10</f>
        <v>0.3</v>
      </c>
      <c r="F10" s="23">
        <f t="shared" si="0"/>
        <v>0.24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</v>
      </c>
      <c r="E11" s="75">
        <f>УпрВесКоэф!E11</f>
        <v>0.3</v>
      </c>
      <c r="F11" s="23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1</v>
      </c>
      <c r="E12" s="76">
        <f>УпрВесКоэф!E12</f>
        <v>0.3</v>
      </c>
      <c r="F12" s="48">
        <f t="shared" si="0"/>
        <v>0.3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0.6</v>
      </c>
      <c r="E13" s="77">
        <f>УпрВесКоэф!E13</f>
        <v>0.26</v>
      </c>
      <c r="F13" s="51">
        <f t="shared" si="0"/>
        <v>0.156</v>
      </c>
      <c r="G13" s="377" t="s">
        <v>2</v>
      </c>
      <c r="H13" s="370">
        <f>(F13+F14+F15+F16+F17+F18+F19+F20+F21+F22+F23)-УпрВесКоэф!$K$17</f>
        <v>0.9880000000000001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0.95</v>
      </c>
      <c r="E14" s="75">
        <f>УпрВесКоэф!E14</f>
        <v>0.2</v>
      </c>
      <c r="F14" s="23">
        <f t="shared" si="0"/>
        <v>0.19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0.71</v>
      </c>
      <c r="E17" s="75">
        <f>УпрВесКоэф!E17</f>
        <v>0.2</v>
      </c>
      <c r="F17" s="23">
        <f t="shared" si="0"/>
        <v>0.14199999999999999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0.7</v>
      </c>
      <c r="E18" s="75">
        <f>УпрВесКоэф!E18</f>
        <v>0.2</v>
      </c>
      <c r="F18" s="23">
        <f t="shared" si="0"/>
        <v>0.13999999999999999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0.05</v>
      </c>
      <c r="E21" s="75">
        <f>УпрВесКоэф!E21</f>
        <v>0.2</v>
      </c>
      <c r="F21" s="23">
        <f t="shared" si="0"/>
        <v>1.0000000000000002E-2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0.05</v>
      </c>
      <c r="E24" s="80">
        <f>УпрВесКоэф!E24</f>
        <v>1.83</v>
      </c>
      <c r="F24" s="22">
        <f t="shared" si="0"/>
        <v>9.1500000000000012E-2</v>
      </c>
      <c r="G24" s="384" t="s">
        <v>2</v>
      </c>
      <c r="H24" s="370">
        <f>(F24+F25+F26+F27)-УпрВесКоэф!$K$25</f>
        <v>0.86150000000000004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0.18</v>
      </c>
      <c r="E25" s="75">
        <f>УпрВесКоэф!E25</f>
        <v>1.5</v>
      </c>
      <c r="F25" s="23">
        <f t="shared" si="0"/>
        <v>0.27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0.9</v>
      </c>
      <c r="E28" s="78">
        <f>УпрВесКоэф!E28</f>
        <v>1.4279999999999999</v>
      </c>
      <c r="F28" s="27">
        <f t="shared" si="0"/>
        <v>1.2851999999999999</v>
      </c>
      <c r="G28" s="39" t="s">
        <v>2</v>
      </c>
      <c r="H28" s="179">
        <f>F28-УпрВесКоэф!$K$28</f>
        <v>1.2851999999999999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6.1447399999999996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59" t="s">
        <v>42</v>
      </c>
      <c r="D3" s="159" t="s">
        <v>109</v>
      </c>
      <c r="E3" s="159" t="s">
        <v>9</v>
      </c>
      <c r="F3" s="159" t="s">
        <v>8</v>
      </c>
      <c r="G3" s="159" t="s">
        <v>10</v>
      </c>
      <c r="H3" s="159" t="s">
        <v>13</v>
      </c>
      <c r="J3" s="3"/>
    </row>
    <row r="4" spans="1:10" ht="30" x14ac:dyDescent="0.25">
      <c r="A4" s="392" t="s">
        <v>3</v>
      </c>
      <c r="B4" s="160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118</v>
      </c>
      <c r="H4" s="180">
        <f>F4-УпрВесКоэф!$K$4</f>
        <v>0</v>
      </c>
      <c r="J4" s="3"/>
    </row>
    <row r="5" spans="1:10" ht="30" x14ac:dyDescent="0.25">
      <c r="A5" s="393"/>
      <c r="B5" s="161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1.36</v>
      </c>
      <c r="J5" s="3"/>
    </row>
    <row r="6" spans="1:10" ht="35.25" customHeight="1" x14ac:dyDescent="0.25">
      <c r="A6" s="393"/>
      <c r="B6" s="161" t="s">
        <v>12</v>
      </c>
      <c r="C6" s="6">
        <v>0.3</v>
      </c>
      <c r="D6" s="49">
        <v>0.33</v>
      </c>
      <c r="E6" s="75">
        <f>УпрВесКоэф!E6</f>
        <v>0.8</v>
      </c>
      <c r="F6" s="23">
        <f t="shared" si="0"/>
        <v>0.26400000000000001</v>
      </c>
      <c r="G6" s="377"/>
      <c r="H6" s="371"/>
      <c r="J6" s="3"/>
    </row>
    <row r="7" spans="1:10" ht="30.75" thickBot="1" x14ac:dyDescent="0.3">
      <c r="A7" s="394"/>
      <c r="B7" s="162" t="s">
        <v>16</v>
      </c>
      <c r="C7" s="46">
        <v>0.1</v>
      </c>
      <c r="D7" s="83">
        <v>0.16</v>
      </c>
      <c r="E7" s="76">
        <f>УпрВесКоэф!E7</f>
        <v>0.6</v>
      </c>
      <c r="F7" s="48">
        <f t="shared" si="0"/>
        <v>9.6000000000000002E-2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0.48</v>
      </c>
      <c r="E8" s="74">
        <f>УпрВесКоэф!E8</f>
        <v>1.111</v>
      </c>
      <c r="F8" s="26">
        <f t="shared" si="0"/>
        <v>0.53327999999999998</v>
      </c>
      <c r="G8" s="163" t="s">
        <v>110</v>
      </c>
      <c r="H8" s="181">
        <f>F8-УпрВесКоэф!$K$8</f>
        <v>0.53327999999999998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0.41</v>
      </c>
      <c r="E9" s="74">
        <f>УпрВесКоэф!E9</f>
        <v>0.311</v>
      </c>
      <c r="F9" s="26">
        <f t="shared" si="0"/>
        <v>0.12750999999999998</v>
      </c>
      <c r="G9" s="376" t="s">
        <v>110</v>
      </c>
      <c r="H9" s="370">
        <f>(F9+F10+F11+F12)-УпрВесКоэф!$K$10</f>
        <v>0.56550999999999996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0.53</v>
      </c>
      <c r="E10" s="75">
        <f>УпрВесКоэф!E10</f>
        <v>0.3</v>
      </c>
      <c r="F10" s="23">
        <f t="shared" si="0"/>
        <v>0.159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0.46</v>
      </c>
      <c r="E11" s="75">
        <f>УпрВесКоэф!E11</f>
        <v>0.3</v>
      </c>
      <c r="F11" s="23">
        <f t="shared" si="0"/>
        <v>0.13800000000000001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0.47</v>
      </c>
      <c r="E12" s="76">
        <f>УпрВесКоэф!E12</f>
        <v>0.3</v>
      </c>
      <c r="F12" s="48">
        <f t="shared" si="0"/>
        <v>0.14099999999999999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0.5</v>
      </c>
      <c r="E13" s="77">
        <f>УпрВесКоэф!E13</f>
        <v>0.26</v>
      </c>
      <c r="F13" s="51">
        <f t="shared" si="0"/>
        <v>0.13</v>
      </c>
      <c r="G13" s="377" t="s">
        <v>2</v>
      </c>
      <c r="H13" s="370">
        <f>(F13+F14+F15+F16+F17+F18+F19+F20+F21+F22+F23)-УпрВесКоэф!$K$17</f>
        <v>0.98050000000000015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0.53</v>
      </c>
      <c r="E17" s="75">
        <f>УпрВесКоэф!E17</f>
        <v>0.2</v>
      </c>
      <c r="F17" s="23">
        <f t="shared" si="0"/>
        <v>0.10600000000000001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0.77</v>
      </c>
      <c r="E18" s="75">
        <f>УпрВесКоэф!E18</f>
        <v>0.2</v>
      </c>
      <c r="F18" s="23">
        <f t="shared" si="0"/>
        <v>0.15400000000000003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0.43</v>
      </c>
      <c r="E19" s="75">
        <f>УпрВесКоэф!E19</f>
        <v>0.15</v>
      </c>
      <c r="F19" s="23">
        <f t="shared" si="0"/>
        <v>6.4500000000000002E-2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0.27</v>
      </c>
      <c r="E20" s="78">
        <f>УпрВесКоэф!E20</f>
        <v>0.2</v>
      </c>
      <c r="F20" s="27">
        <f t="shared" si="0"/>
        <v>5.4000000000000006E-2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0.36</v>
      </c>
      <c r="E21" s="75">
        <f>УпрВесКоэф!E21</f>
        <v>0.2</v>
      </c>
      <c r="F21" s="23">
        <f t="shared" si="0"/>
        <v>7.1999999999999995E-2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0.09</v>
      </c>
      <c r="E24" s="80">
        <f>УпрВесКоэф!E24</f>
        <v>1.83</v>
      </c>
      <c r="F24" s="22">
        <f t="shared" si="0"/>
        <v>0.16470000000000001</v>
      </c>
      <c r="G24" s="384" t="s">
        <v>110</v>
      </c>
      <c r="H24" s="370">
        <f>(F24+F25+F26+F27)-УпрВесКоэф!$K$25</f>
        <v>0.74470000000000003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0.22</v>
      </c>
      <c r="E25" s="75">
        <f>УпрВесКоэф!E25</f>
        <v>1.5</v>
      </c>
      <c r="F25" s="23">
        <f t="shared" si="0"/>
        <v>0.33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0</v>
      </c>
      <c r="E26" s="75">
        <f>УпрВесКоэф!E26</f>
        <v>0.25</v>
      </c>
      <c r="F26" s="23">
        <f t="shared" si="0"/>
        <v>0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0.53</v>
      </c>
      <c r="E28" s="78">
        <f>УпрВесКоэф!E28</f>
        <v>1.4279999999999999</v>
      </c>
      <c r="F28" s="27">
        <f t="shared" si="0"/>
        <v>0.75683999999999996</v>
      </c>
      <c r="G28" s="39" t="s">
        <v>110</v>
      </c>
      <c r="H28" s="179">
        <f>F28-УпрВесКоэф!$K$28</f>
        <v>0.75683999999999996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4.9408300000000001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0.94</v>
      </c>
      <c r="E5" s="75">
        <f>УпрВесКоэф!E5</f>
        <v>1</v>
      </c>
      <c r="F5" s="23">
        <f t="shared" ref="F5:F28" si="0">D5*E5</f>
        <v>0.94</v>
      </c>
      <c r="G5" s="377"/>
      <c r="H5" s="391">
        <f>(F5+F6+F7)-УпрВесКоэф!$K$6</f>
        <v>1.1992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0.32400000000000001</v>
      </c>
      <c r="E6" s="75">
        <f>УпрВесКоэф!E6</f>
        <v>0.8</v>
      </c>
      <c r="F6" s="23">
        <f t="shared" si="0"/>
        <v>0.25920000000000004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1</v>
      </c>
      <c r="E9" s="74">
        <f>УпрВесКоэф!E9</f>
        <v>0.311</v>
      </c>
      <c r="F9" s="26">
        <f t="shared" si="0"/>
        <v>0.311</v>
      </c>
      <c r="G9" s="376" t="s">
        <v>2</v>
      </c>
      <c r="H9" s="370">
        <f>(F9+F10+F11+F12)-УпрВесКоэф!$K$10</f>
        <v>1.0609999999999999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</v>
      </c>
      <c r="E13" s="77">
        <f>УпрВесКоэф!E13</f>
        <v>0.26</v>
      </c>
      <c r="F13" s="51">
        <f t="shared" si="0"/>
        <v>0.182</v>
      </c>
      <c r="G13" s="377" t="s">
        <v>2</v>
      </c>
      <c r="H13" s="370">
        <f>(F13+F14+F15+F16+F17+F18+F19+F20+F21+F22+F23)-УпрВесКоэф!$K$17</f>
        <v>1.0486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0.15</v>
      </c>
      <c r="E17" s="75">
        <f>УпрВесКоэф!E17</f>
        <v>0.2</v>
      </c>
      <c r="F17" s="23">
        <f t="shared" si="0"/>
        <v>0.03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8.3000000000000004E-2</v>
      </c>
      <c r="E20" s="78">
        <f>УпрВесКоэф!E20</f>
        <v>0.2</v>
      </c>
      <c r="F20" s="27">
        <f t="shared" si="0"/>
        <v>1.66E-2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0.78500000000000003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0.19</v>
      </c>
      <c r="E25" s="75">
        <f>УпрВесКоэф!E25</f>
        <v>1.5</v>
      </c>
      <c r="F25" s="23">
        <f t="shared" si="0"/>
        <v>0.28500000000000003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</v>
      </c>
      <c r="E28" s="78">
        <f>УпрВесКоэф!E28</f>
        <v>1.4279999999999999</v>
      </c>
      <c r="F28" s="27">
        <f t="shared" si="0"/>
        <v>1.1424000000000001</v>
      </c>
      <c r="G28" s="39" t="s">
        <v>2</v>
      </c>
      <c r="H28" s="179">
        <f>F28-УпрВесКоэф!$K$28</f>
        <v>1.1424000000000001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6.3472000000000008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59" t="s">
        <v>42</v>
      </c>
      <c r="D3" s="159" t="s">
        <v>109</v>
      </c>
      <c r="E3" s="159" t="s">
        <v>9</v>
      </c>
      <c r="F3" s="159" t="s">
        <v>8</v>
      </c>
      <c r="G3" s="159" t="s">
        <v>10</v>
      </c>
      <c r="H3" s="159" t="s">
        <v>13</v>
      </c>
      <c r="J3" s="3"/>
    </row>
    <row r="4" spans="1:10" ht="30" x14ac:dyDescent="0.25">
      <c r="A4" s="392" t="s">
        <v>3</v>
      </c>
      <c r="B4" s="160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118</v>
      </c>
      <c r="H4" s="180">
        <f>F4-УпрВесКоэф!$K$4</f>
        <v>0</v>
      </c>
      <c r="J4" s="3"/>
    </row>
    <row r="5" spans="1:10" ht="30" x14ac:dyDescent="0.25">
      <c r="A5" s="393"/>
      <c r="B5" s="161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1.286</v>
      </c>
      <c r="J5" s="3"/>
    </row>
    <row r="6" spans="1:10" ht="35.25" customHeight="1" x14ac:dyDescent="0.25">
      <c r="A6" s="393"/>
      <c r="B6" s="161" t="s">
        <v>12</v>
      </c>
      <c r="C6" s="6">
        <v>0.3</v>
      </c>
      <c r="D6" s="49">
        <v>0.28999999999999998</v>
      </c>
      <c r="E6" s="75">
        <f>УпрВесКоэф!E6</f>
        <v>0.8</v>
      </c>
      <c r="F6" s="23">
        <f t="shared" si="0"/>
        <v>0.23199999999999998</v>
      </c>
      <c r="G6" s="377"/>
      <c r="H6" s="371"/>
      <c r="J6" s="3"/>
    </row>
    <row r="7" spans="1:10" ht="30.75" thickBot="1" x14ac:dyDescent="0.3">
      <c r="A7" s="394"/>
      <c r="B7" s="162" t="s">
        <v>16</v>
      </c>
      <c r="C7" s="46">
        <v>0.1</v>
      </c>
      <c r="D7" s="83">
        <v>0.09</v>
      </c>
      <c r="E7" s="76">
        <f>УпрВесКоэф!E7</f>
        <v>0.6</v>
      </c>
      <c r="F7" s="48">
        <f t="shared" si="0"/>
        <v>5.3999999999999999E-2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0.16</v>
      </c>
      <c r="E8" s="74">
        <f>УпрВесКоэф!E8</f>
        <v>1.111</v>
      </c>
      <c r="F8" s="26">
        <f t="shared" si="0"/>
        <v>0.17776</v>
      </c>
      <c r="G8" s="163" t="s">
        <v>110</v>
      </c>
      <c r="H8" s="181">
        <f>F8-УпрВесКоэф!$K$8</f>
        <v>0.17776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0.25</v>
      </c>
      <c r="E9" s="74">
        <f>УпрВесКоэф!E9</f>
        <v>0.311</v>
      </c>
      <c r="F9" s="26">
        <f t="shared" si="0"/>
        <v>7.775E-2</v>
      </c>
      <c r="G9" s="376" t="s">
        <v>110</v>
      </c>
      <c r="H9" s="370">
        <f>(F9+F10+F11+F12)-УпрВесКоэф!$K$10</f>
        <v>0.35675000000000001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0.04</v>
      </c>
      <c r="E10" s="75">
        <f>УпрВесКоэф!E10</f>
        <v>0.3</v>
      </c>
      <c r="F10" s="23">
        <f t="shared" si="0"/>
        <v>1.2E-2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0.21</v>
      </c>
      <c r="E11" s="75">
        <f>УпрВесКоэф!E11</f>
        <v>0.3</v>
      </c>
      <c r="F11" s="23">
        <f t="shared" si="0"/>
        <v>6.3E-2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0.68</v>
      </c>
      <c r="E12" s="76">
        <f>УпрВесКоэф!E12</f>
        <v>0.3</v>
      </c>
      <c r="F12" s="48">
        <f t="shared" si="0"/>
        <v>0.20400000000000001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</v>
      </c>
      <c r="E13" s="77">
        <f>УпрВесКоэф!E13</f>
        <v>0.26</v>
      </c>
      <c r="F13" s="51">
        <f t="shared" si="0"/>
        <v>0.182</v>
      </c>
      <c r="G13" s="377" t="s">
        <v>2</v>
      </c>
      <c r="H13" s="370">
        <f>(F13+F14+F15+F16+F17+F18+F19+F20+F21+F22+F23)-УпрВесКоэф!$K$17</f>
        <v>0.95600000000000018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0.17</v>
      </c>
      <c r="E17" s="75">
        <f>УпрВесКоэф!E17</f>
        <v>0.2</v>
      </c>
      <c r="F17" s="23">
        <f t="shared" si="0"/>
        <v>3.4000000000000002E-2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0.77</v>
      </c>
      <c r="E18" s="75">
        <f>УпрВесКоэф!E18</f>
        <v>0.2</v>
      </c>
      <c r="F18" s="23">
        <f t="shared" si="0"/>
        <v>0.15400000000000003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0.64</v>
      </c>
      <c r="E19" s="75">
        <f>УпрВесКоэф!E19</f>
        <v>0.15</v>
      </c>
      <c r="F19" s="23">
        <f t="shared" si="0"/>
        <v>9.6000000000000002E-2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0.31</v>
      </c>
      <c r="E20" s="78">
        <f>УпрВесКоэф!E20</f>
        <v>0.2</v>
      </c>
      <c r="F20" s="27">
        <f t="shared" si="0"/>
        <v>6.2E-2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0.39</v>
      </c>
      <c r="E21" s="75">
        <f>УпрВесКоэф!E21</f>
        <v>0.2</v>
      </c>
      <c r="F21" s="23">
        <f t="shared" si="0"/>
        <v>7.8000000000000014E-2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0</v>
      </c>
      <c r="E22" s="75">
        <f>УпрВесКоэф!E22</f>
        <v>0.05</v>
      </c>
      <c r="F22" s="23">
        <f t="shared" si="0"/>
        <v>0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0.15</v>
      </c>
      <c r="E24" s="80">
        <f>УпрВесКоэф!E24</f>
        <v>1.83</v>
      </c>
      <c r="F24" s="22">
        <f t="shared" si="0"/>
        <v>0.27450000000000002</v>
      </c>
      <c r="G24" s="384" t="s">
        <v>2</v>
      </c>
      <c r="H24" s="370">
        <f>(F24+F25+F26+F27)-УпрВесКоэф!$K$25</f>
        <v>0.74950000000000006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0.15</v>
      </c>
      <c r="E25" s="75">
        <f>УпрВесКоэф!E25</f>
        <v>1.5</v>
      </c>
      <c r="F25" s="23">
        <f t="shared" si="0"/>
        <v>0.22499999999999998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0</v>
      </c>
      <c r="E26" s="75">
        <f>УпрВесКоэф!E26</f>
        <v>0.25</v>
      </c>
      <c r="F26" s="23">
        <f t="shared" si="0"/>
        <v>0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0.47</v>
      </c>
      <c r="E28" s="78">
        <f>УпрВесКоэф!E28</f>
        <v>1.4279999999999999</v>
      </c>
      <c r="F28" s="27">
        <f t="shared" si="0"/>
        <v>0.67115999999999998</v>
      </c>
      <c r="G28" s="39" t="s">
        <v>110</v>
      </c>
      <c r="H28" s="179">
        <f>F28-УпрВесКоэф!$K$28</f>
        <v>0.67115999999999998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4.1971699999999998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9" sqref="H9:H12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59" t="s">
        <v>42</v>
      </c>
      <c r="D3" s="159" t="s">
        <v>109</v>
      </c>
      <c r="E3" s="159" t="s">
        <v>9</v>
      </c>
      <c r="F3" s="159" t="s">
        <v>8</v>
      </c>
      <c r="G3" s="159" t="s">
        <v>10</v>
      </c>
      <c r="H3" s="159" t="s">
        <v>13</v>
      </c>
      <c r="J3" s="3"/>
    </row>
    <row r="4" spans="1:10" ht="30" x14ac:dyDescent="0.25">
      <c r="A4" s="392" t="s">
        <v>3</v>
      </c>
      <c r="B4" s="160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118</v>
      </c>
      <c r="H4" s="180">
        <f>F4-УпрВесКоэф!$K$4</f>
        <v>0</v>
      </c>
      <c r="J4" s="3"/>
    </row>
    <row r="5" spans="1:10" ht="30" x14ac:dyDescent="0.25">
      <c r="A5" s="393"/>
      <c r="B5" s="161" t="s">
        <v>11</v>
      </c>
      <c r="C5" s="6">
        <v>0.7</v>
      </c>
      <c r="D5" s="49">
        <v>0.91800000000000004</v>
      </c>
      <c r="E5" s="75">
        <f>УпрВесКоэф!E5</f>
        <v>1</v>
      </c>
      <c r="F5" s="23">
        <f t="shared" ref="F5:F28" si="0">D5*E5</f>
        <v>0.91800000000000004</v>
      </c>
      <c r="G5" s="377"/>
      <c r="H5" s="391">
        <f>(F5+F6+F7)-УпрВесКоэф!$K$6</f>
        <v>1.2527999999999999</v>
      </c>
      <c r="J5" s="3"/>
    </row>
    <row r="6" spans="1:10" ht="35.25" customHeight="1" x14ac:dyDescent="0.25">
      <c r="A6" s="393"/>
      <c r="B6" s="161" t="s">
        <v>12</v>
      </c>
      <c r="C6" s="6">
        <v>0.3</v>
      </c>
      <c r="D6" s="49">
        <v>0.33</v>
      </c>
      <c r="E6" s="75">
        <f>УпрВесКоэф!E6</f>
        <v>0.8</v>
      </c>
      <c r="F6" s="23">
        <f t="shared" si="0"/>
        <v>0.26400000000000001</v>
      </c>
      <c r="G6" s="377"/>
      <c r="H6" s="371"/>
      <c r="J6" s="3"/>
    </row>
    <row r="7" spans="1:10" ht="30.75" thickBot="1" x14ac:dyDescent="0.3">
      <c r="A7" s="394"/>
      <c r="B7" s="162" t="s">
        <v>16</v>
      </c>
      <c r="C7" s="46">
        <v>0.1</v>
      </c>
      <c r="D7" s="83">
        <v>0.11799999999999999</v>
      </c>
      <c r="E7" s="76">
        <f>УпрВесКоэф!E7</f>
        <v>0.6</v>
      </c>
      <c r="F7" s="48">
        <f t="shared" si="0"/>
        <v>7.0799999999999988E-2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0.83</v>
      </c>
      <c r="E8" s="74">
        <f>УпрВесКоэф!E8</f>
        <v>1.111</v>
      </c>
      <c r="F8" s="26">
        <f t="shared" si="0"/>
        <v>0.92212999999999989</v>
      </c>
      <c r="G8" s="163" t="s">
        <v>110</v>
      </c>
      <c r="H8" s="181">
        <f>F8-УпрВесКоэф!$K$8</f>
        <v>0.92212999999999989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0.69</v>
      </c>
      <c r="E9" s="74">
        <f>УпрВесКоэф!E9</f>
        <v>0.311</v>
      </c>
      <c r="F9" s="26">
        <f t="shared" si="0"/>
        <v>0.21458999999999998</v>
      </c>
      <c r="G9" s="376" t="s">
        <v>2</v>
      </c>
      <c r="H9" s="370">
        <f>(F9+F10+F11+F12)-УпрВесКоэф!$K$10</f>
        <v>0.98258999999999996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0.9</v>
      </c>
      <c r="E10" s="75">
        <f>УпрВесКоэф!E10</f>
        <v>0.3</v>
      </c>
      <c r="F10" s="23">
        <f t="shared" si="0"/>
        <v>0.27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0.85</v>
      </c>
      <c r="E11" s="75">
        <f>УпрВесКоэф!E11</f>
        <v>0.3</v>
      </c>
      <c r="F11" s="23">
        <f t="shared" si="0"/>
        <v>0.255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0.81</v>
      </c>
      <c r="E12" s="76">
        <f>УпрВесКоэф!E12</f>
        <v>0.3</v>
      </c>
      <c r="F12" s="48">
        <f t="shared" si="0"/>
        <v>0.24299999999999999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0.52</v>
      </c>
      <c r="E13" s="77">
        <f>УпрВесКоэф!E13</f>
        <v>0.26</v>
      </c>
      <c r="F13" s="51">
        <f t="shared" si="0"/>
        <v>0.13520000000000001</v>
      </c>
      <c r="G13" s="377" t="s">
        <v>2</v>
      </c>
      <c r="H13" s="370">
        <f>(F13+F14+F15+F16+F17+F18+F19+F20+F21+F22+F23)-УпрВесКоэф!$K$17</f>
        <v>1.0503000000000002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0.56999999999999995</v>
      </c>
      <c r="E17" s="75">
        <f>УпрВесКоэф!E17</f>
        <v>0.2</v>
      </c>
      <c r="F17" s="23">
        <f t="shared" si="0"/>
        <v>0.11399999999999999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0.8</v>
      </c>
      <c r="E18" s="75">
        <f>УпрВесКоэф!E18</f>
        <v>0.2</v>
      </c>
      <c r="F18" s="23">
        <f t="shared" si="0"/>
        <v>0.16000000000000003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0.75</v>
      </c>
      <c r="E19" s="75">
        <f>УпрВесКоэф!E19</f>
        <v>0.15</v>
      </c>
      <c r="F19" s="23">
        <f t="shared" si="0"/>
        <v>0.11249999999999999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0.28599999999999998</v>
      </c>
      <c r="E20" s="78">
        <f>УпрВесКоэф!E20</f>
        <v>0.2</v>
      </c>
      <c r="F20" s="27">
        <f t="shared" si="0"/>
        <v>5.7200000000000001E-2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0.35699999999999998</v>
      </c>
      <c r="E21" s="75">
        <f>УпрВесКоэф!E21</f>
        <v>0.2</v>
      </c>
      <c r="F21" s="23">
        <f t="shared" si="0"/>
        <v>7.1400000000000005E-2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110</v>
      </c>
      <c r="H24" s="370">
        <f>(F24+F25+F26+F27)-УпрВесКоэф!$K$25</f>
        <v>0.8155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0.377</v>
      </c>
      <c r="E25" s="75">
        <f>УпрВесКоэф!E25</f>
        <v>1.5</v>
      </c>
      <c r="F25" s="23">
        <f t="shared" si="0"/>
        <v>0.5655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0</v>
      </c>
      <c r="E26" s="75">
        <f>УпрВесКоэф!E26</f>
        <v>0.25</v>
      </c>
      <c r="F26" s="23">
        <f t="shared" si="0"/>
        <v>0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0.83</v>
      </c>
      <c r="E28" s="78">
        <f>УпрВесКоэф!E28</f>
        <v>1.4279999999999999</v>
      </c>
      <c r="F28" s="27">
        <f t="shared" si="0"/>
        <v>1.1852399999999998</v>
      </c>
      <c r="G28" s="39" t="s">
        <v>2</v>
      </c>
      <c r="H28" s="179">
        <f>F28-УпрВесКоэф!$K$28</f>
        <v>1.1852399999999998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6.2085600000000003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64" t="s">
        <v>42</v>
      </c>
      <c r="D3" s="164" t="s">
        <v>109</v>
      </c>
      <c r="E3" s="164" t="s">
        <v>9</v>
      </c>
      <c r="F3" s="164" t="s">
        <v>8</v>
      </c>
      <c r="G3" s="164" t="s">
        <v>10</v>
      </c>
      <c r="H3" s="164" t="s">
        <v>13</v>
      </c>
      <c r="J3" s="3"/>
    </row>
    <row r="4" spans="1:10" ht="30" x14ac:dyDescent="0.25">
      <c r="A4" s="392" t="s">
        <v>3</v>
      </c>
      <c r="B4" s="165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118</v>
      </c>
      <c r="H4" s="180">
        <f>F4-УпрВесКоэф!$K$4</f>
        <v>0</v>
      </c>
      <c r="J4" s="3"/>
    </row>
    <row r="5" spans="1:10" ht="30" x14ac:dyDescent="0.25">
      <c r="A5" s="393"/>
      <c r="B5" s="166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1.694</v>
      </c>
      <c r="J5" s="3"/>
    </row>
    <row r="6" spans="1:10" ht="35.25" customHeight="1" x14ac:dyDescent="0.25">
      <c r="A6" s="393"/>
      <c r="B6" s="166" t="s">
        <v>12</v>
      </c>
      <c r="C6" s="6">
        <v>0.3</v>
      </c>
      <c r="D6" s="49">
        <v>0.65</v>
      </c>
      <c r="E6" s="75">
        <f>УпрВесКоэф!E6</f>
        <v>0.8</v>
      </c>
      <c r="F6" s="23">
        <f t="shared" si="0"/>
        <v>0.52</v>
      </c>
      <c r="G6" s="377"/>
      <c r="H6" s="371"/>
      <c r="J6" s="3"/>
    </row>
    <row r="7" spans="1:10" ht="30.75" thickBot="1" x14ac:dyDescent="0.3">
      <c r="A7" s="394"/>
      <c r="B7" s="167" t="s">
        <v>16</v>
      </c>
      <c r="C7" s="46">
        <v>0.1</v>
      </c>
      <c r="D7" s="83">
        <v>0.28999999999999998</v>
      </c>
      <c r="E7" s="76">
        <f>УпрВесКоэф!E7</f>
        <v>0.6</v>
      </c>
      <c r="F7" s="48">
        <f t="shared" si="0"/>
        <v>0.17399999999999999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0.33700000000000002</v>
      </c>
      <c r="E8" s="74">
        <f>УпрВесКоэф!E8</f>
        <v>1.111</v>
      </c>
      <c r="F8" s="26">
        <f t="shared" si="0"/>
        <v>0.37440700000000005</v>
      </c>
      <c r="G8" s="168" t="s">
        <v>110</v>
      </c>
      <c r="H8" s="181">
        <f>F8-УпрВесКоэф!$K$8</f>
        <v>0.37440700000000005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0.19</v>
      </c>
      <c r="E9" s="74">
        <f>УпрВесКоэф!E9</f>
        <v>0.311</v>
      </c>
      <c r="F9" s="26">
        <f t="shared" si="0"/>
        <v>5.9090000000000004E-2</v>
      </c>
      <c r="G9" s="376" t="s">
        <v>110</v>
      </c>
      <c r="H9" s="370">
        <f>(F9+F10+F11+F12)-УпрВесКоэф!$K$10</f>
        <v>0.38998999999999995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0.42899999999999999</v>
      </c>
      <c r="E10" s="75">
        <f>УпрВесКоэф!E10</f>
        <v>0.3</v>
      </c>
      <c r="F10" s="23">
        <f t="shared" si="0"/>
        <v>0.12869999999999998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0.35099999999999998</v>
      </c>
      <c r="E11" s="75">
        <f>УпрВесКоэф!E11</f>
        <v>0.3</v>
      </c>
      <c r="F11" s="23">
        <f t="shared" si="0"/>
        <v>0.10529999999999999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0.32300000000000001</v>
      </c>
      <c r="E12" s="76">
        <f>УпрВесКоэф!E12</f>
        <v>0.3</v>
      </c>
      <c r="F12" s="48">
        <f t="shared" si="0"/>
        <v>9.69E-2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0.55000000000000004</v>
      </c>
      <c r="E13" s="77">
        <f>УпрВесКоэф!E13</f>
        <v>0.26</v>
      </c>
      <c r="F13" s="51">
        <f t="shared" si="0"/>
        <v>0.14300000000000002</v>
      </c>
      <c r="G13" s="377" t="s">
        <v>2</v>
      </c>
      <c r="H13" s="370">
        <f>(F13+F14+F15+F16+F17+F18+F19+F20+F21+F22+F23)-УпрВесКоэф!$K$17</f>
        <v>0.96250000000000013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0.5</v>
      </c>
      <c r="E17" s="75">
        <f>УпрВесКоэф!E17</f>
        <v>0.2</v>
      </c>
      <c r="F17" s="23">
        <f t="shared" si="0"/>
        <v>0.1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0.87</v>
      </c>
      <c r="E18" s="75">
        <f>УпрВесКоэф!E18</f>
        <v>0.2</v>
      </c>
      <c r="F18" s="23">
        <f t="shared" si="0"/>
        <v>0.17400000000000002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0.73</v>
      </c>
      <c r="E19" s="75">
        <f>УпрВесКоэф!E19</f>
        <v>0.15</v>
      </c>
      <c r="F19" s="23">
        <f t="shared" si="0"/>
        <v>0.1095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0.06</v>
      </c>
      <c r="E20" s="78">
        <f>УпрВесКоэф!E20</f>
        <v>0.2</v>
      </c>
      <c r="F20" s="27">
        <f t="shared" si="0"/>
        <v>1.2E-2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0.37</v>
      </c>
      <c r="E21" s="75">
        <f>УпрВесКоэф!E21</f>
        <v>0.2</v>
      </c>
      <c r="F21" s="23">
        <f t="shared" si="0"/>
        <v>7.3999999999999996E-2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0</v>
      </c>
      <c r="E23" s="79">
        <f>УпрВесКоэф!E23</f>
        <v>0.05</v>
      </c>
      <c r="F23" s="28">
        <f t="shared" si="0"/>
        <v>0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2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1</v>
      </c>
      <c r="E25" s="75">
        <f>УпрВесКоэф!E25</f>
        <v>1.5</v>
      </c>
      <c r="F25" s="23">
        <f t="shared" si="0"/>
        <v>1.5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0.56999999999999995</v>
      </c>
      <c r="E28" s="78">
        <f>УпрВесКоэф!E28</f>
        <v>1.4279999999999999</v>
      </c>
      <c r="F28" s="27">
        <f t="shared" si="0"/>
        <v>0.81395999999999991</v>
      </c>
      <c r="G28" s="39" t="s">
        <v>110</v>
      </c>
      <c r="H28" s="179">
        <f>F28-УпрВесКоэф!$K$28</f>
        <v>0.81395999999999991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6.2348569999999999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64" t="s">
        <v>42</v>
      </c>
      <c r="D3" s="164" t="s">
        <v>109</v>
      </c>
      <c r="E3" s="164" t="s">
        <v>9</v>
      </c>
      <c r="F3" s="164" t="s">
        <v>8</v>
      </c>
      <c r="G3" s="164" t="s">
        <v>10</v>
      </c>
      <c r="H3" s="164" t="s">
        <v>13</v>
      </c>
      <c r="J3" s="3"/>
    </row>
    <row r="4" spans="1:10" ht="30" x14ac:dyDescent="0.25">
      <c r="A4" s="392" t="s">
        <v>3</v>
      </c>
      <c r="B4" s="165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118</v>
      </c>
      <c r="H4" s="180">
        <f>F4-УпрВесКоэф!$K$4</f>
        <v>0</v>
      </c>
      <c r="J4" s="3"/>
    </row>
    <row r="5" spans="1:10" ht="30" x14ac:dyDescent="0.25">
      <c r="A5" s="393"/>
      <c r="B5" s="166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1.732</v>
      </c>
      <c r="J5" s="3"/>
    </row>
    <row r="6" spans="1:10" ht="35.25" customHeight="1" x14ac:dyDescent="0.25">
      <c r="A6" s="393"/>
      <c r="B6" s="166" t="s">
        <v>12</v>
      </c>
      <c r="C6" s="6">
        <v>0.3</v>
      </c>
      <c r="D6" s="49">
        <v>0.69</v>
      </c>
      <c r="E6" s="75">
        <f>УпрВесКоэф!E6</f>
        <v>0.8</v>
      </c>
      <c r="F6" s="23">
        <f t="shared" si="0"/>
        <v>0.55199999999999994</v>
      </c>
      <c r="G6" s="377"/>
      <c r="H6" s="371"/>
      <c r="J6" s="3"/>
    </row>
    <row r="7" spans="1:10" ht="30.75" thickBot="1" x14ac:dyDescent="0.3">
      <c r="A7" s="394"/>
      <c r="B7" s="167" t="s">
        <v>16</v>
      </c>
      <c r="C7" s="46">
        <v>0.1</v>
      </c>
      <c r="D7" s="83">
        <v>0.3</v>
      </c>
      <c r="E7" s="76">
        <f>УпрВесКоэф!E7</f>
        <v>0.6</v>
      </c>
      <c r="F7" s="48">
        <f t="shared" si="0"/>
        <v>0.18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0.13</v>
      </c>
      <c r="E8" s="74">
        <f>УпрВесКоэф!E8</f>
        <v>1.111</v>
      </c>
      <c r="F8" s="26">
        <f t="shared" si="0"/>
        <v>0.14443</v>
      </c>
      <c r="G8" s="168" t="s">
        <v>110</v>
      </c>
      <c r="H8" s="181">
        <f>F8-УпрВесКоэф!$K$8</f>
        <v>0.14443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0.15</v>
      </c>
      <c r="E9" s="74">
        <f>УпрВесКоэф!E9</f>
        <v>0.311</v>
      </c>
      <c r="F9" s="26">
        <f t="shared" si="0"/>
        <v>4.6649999999999997E-2</v>
      </c>
      <c r="G9" s="376" t="s">
        <v>110</v>
      </c>
      <c r="H9" s="370">
        <f>(F9+F10+F11+F12)-УпрВесКоэф!$K$10</f>
        <v>0.16215000000000002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9.7000000000000003E-2</v>
      </c>
      <c r="E10" s="75">
        <f>УпрВесКоэф!E10</f>
        <v>0.3</v>
      </c>
      <c r="F10" s="23">
        <f t="shared" si="0"/>
        <v>2.9100000000000001E-2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0.154</v>
      </c>
      <c r="E11" s="75">
        <f>УпрВесКоэф!E11</f>
        <v>0.3</v>
      </c>
      <c r="F11" s="23">
        <f t="shared" si="0"/>
        <v>4.6199999999999998E-2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0.13400000000000001</v>
      </c>
      <c r="E12" s="76">
        <f>УпрВесКоэф!E12</f>
        <v>0.3</v>
      </c>
      <c r="F12" s="48">
        <f t="shared" si="0"/>
        <v>4.02E-2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0.55000000000000004</v>
      </c>
      <c r="E13" s="77">
        <f>УпрВесКоэф!E13</f>
        <v>0.26</v>
      </c>
      <c r="F13" s="51">
        <f t="shared" si="0"/>
        <v>0.14300000000000002</v>
      </c>
      <c r="G13" s="377" t="s">
        <v>2</v>
      </c>
      <c r="H13" s="370">
        <f>(F13+F14+F15+F16+F17+F18+F19+F20+F21+F22+F23)-УпрВесКоэф!$K$17</f>
        <v>0.98450000000000015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0.5</v>
      </c>
      <c r="E17" s="75">
        <f>УпрВесКоэф!E17</f>
        <v>0.2</v>
      </c>
      <c r="F17" s="23">
        <f t="shared" si="0"/>
        <v>0.1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0.86</v>
      </c>
      <c r="E18" s="75">
        <f>УпрВесКоэф!E18</f>
        <v>0.2</v>
      </c>
      <c r="F18" s="23">
        <f t="shared" si="0"/>
        <v>0.17200000000000001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0.73</v>
      </c>
      <c r="E19" s="75">
        <f>УпрВесКоэф!E19</f>
        <v>0.15</v>
      </c>
      <c r="F19" s="23">
        <f t="shared" si="0"/>
        <v>0.1095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</v>
      </c>
      <c r="E20" s="78">
        <f>УпрВесКоэф!E20</f>
        <v>0.2</v>
      </c>
      <c r="F20" s="27">
        <f t="shared" si="0"/>
        <v>2.0000000000000004E-2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0.45</v>
      </c>
      <c r="E21" s="75">
        <f>УпрВесКоэф!E21</f>
        <v>0.2</v>
      </c>
      <c r="F21" s="23">
        <f t="shared" si="0"/>
        <v>9.0000000000000011E-2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0</v>
      </c>
      <c r="E23" s="79">
        <f>УпрВесКоэф!E23</f>
        <v>0.05</v>
      </c>
      <c r="F23" s="28">
        <f t="shared" si="0"/>
        <v>0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2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1</v>
      </c>
      <c r="E25" s="75">
        <f>УпрВесКоэф!E25</f>
        <v>1.5</v>
      </c>
      <c r="F25" s="23">
        <f t="shared" si="0"/>
        <v>1.5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0.23</v>
      </c>
      <c r="E28" s="78">
        <f>УпрВесКоэф!E28</f>
        <v>1.4279999999999999</v>
      </c>
      <c r="F28" s="27">
        <f t="shared" si="0"/>
        <v>0.32844000000000001</v>
      </c>
      <c r="G28" s="39" t="s">
        <v>110</v>
      </c>
      <c r="H28" s="179">
        <f>F28-УпрВесКоэф!$K$28</f>
        <v>0.32844000000000001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5.3515199999999998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70" t="s">
        <v>42</v>
      </c>
      <c r="D3" s="170" t="s">
        <v>109</v>
      </c>
      <c r="E3" s="170" t="s">
        <v>9</v>
      </c>
      <c r="F3" s="170" t="s">
        <v>8</v>
      </c>
      <c r="G3" s="170" t="s">
        <v>10</v>
      </c>
      <c r="H3" s="170" t="s">
        <v>13</v>
      </c>
      <c r="J3" s="3"/>
    </row>
    <row r="4" spans="1:10" ht="30" x14ac:dyDescent="0.25">
      <c r="A4" s="392" t="s">
        <v>3</v>
      </c>
      <c r="B4" s="171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111</v>
      </c>
      <c r="H4" s="180">
        <f>F4-УпрВесКоэф!$K$4</f>
        <v>0</v>
      </c>
      <c r="J4" s="3"/>
    </row>
    <row r="5" spans="1:10" ht="30" x14ac:dyDescent="0.25">
      <c r="A5" s="393"/>
      <c r="B5" s="172" t="s">
        <v>11</v>
      </c>
      <c r="C5" s="6">
        <v>0.7</v>
      </c>
      <c r="D5" s="49">
        <v>0</v>
      </c>
      <c r="E5" s="75">
        <f>УпрВесКоэф!E5</f>
        <v>1</v>
      </c>
      <c r="F5" s="23">
        <f t="shared" ref="F5:F28" si="0">D5*E5</f>
        <v>0</v>
      </c>
      <c r="G5" s="377"/>
      <c r="H5" s="391">
        <f>(F5+F6+F7)-УпрВесКоэф!$K$6</f>
        <v>0</v>
      </c>
      <c r="J5" s="3"/>
    </row>
    <row r="6" spans="1:10" ht="35.25" customHeight="1" x14ac:dyDescent="0.25">
      <c r="A6" s="393"/>
      <c r="B6" s="172" t="s">
        <v>12</v>
      </c>
      <c r="C6" s="6">
        <v>0.3</v>
      </c>
      <c r="D6" s="49">
        <v>0</v>
      </c>
      <c r="E6" s="75">
        <f>УпрВесКоэф!E6</f>
        <v>0.8</v>
      </c>
      <c r="F6" s="23">
        <f t="shared" si="0"/>
        <v>0</v>
      </c>
      <c r="G6" s="377"/>
      <c r="H6" s="371"/>
      <c r="J6" s="3"/>
    </row>
    <row r="7" spans="1:10" ht="30.75" thickBot="1" x14ac:dyDescent="0.3">
      <c r="A7" s="394"/>
      <c r="B7" s="173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0.4</v>
      </c>
      <c r="E8" s="74">
        <f>УпрВесКоэф!E8</f>
        <v>1.111</v>
      </c>
      <c r="F8" s="26">
        <f t="shared" si="0"/>
        <v>0.44440000000000002</v>
      </c>
      <c r="G8" s="169" t="s">
        <v>110</v>
      </c>
      <c r="H8" s="181">
        <f>F8-УпрВесКоэф!$K$8</f>
        <v>0.44440000000000002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0.35</v>
      </c>
      <c r="E9" s="74">
        <f>УпрВесКоэф!E9</f>
        <v>0.311</v>
      </c>
      <c r="F9" s="26">
        <f t="shared" si="0"/>
        <v>0.10884999999999999</v>
      </c>
      <c r="G9" s="376" t="s">
        <v>110</v>
      </c>
      <c r="H9" s="370">
        <f>(F9+F10+F11+F12)-УпрВесКоэф!$K$10</f>
        <v>0.47604999999999997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0.41399999999999998</v>
      </c>
      <c r="E10" s="75">
        <f>УпрВесКоэф!E10</f>
        <v>0.3</v>
      </c>
      <c r="F10" s="23">
        <f t="shared" si="0"/>
        <v>0.12419999999999999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0.41699999999999998</v>
      </c>
      <c r="E11" s="75">
        <f>УпрВесКоэф!E11</f>
        <v>0.3</v>
      </c>
      <c r="F11" s="23">
        <f t="shared" si="0"/>
        <v>0.12509999999999999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0.39300000000000002</v>
      </c>
      <c r="E12" s="76">
        <f>УпрВесКоэф!E12</f>
        <v>0.3</v>
      </c>
      <c r="F12" s="48">
        <f t="shared" si="0"/>
        <v>0.1179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0.75</v>
      </c>
      <c r="E13" s="77">
        <f>УпрВесКоэф!E13</f>
        <v>0.26</v>
      </c>
      <c r="F13" s="51">
        <f t="shared" si="0"/>
        <v>0.19500000000000001</v>
      </c>
      <c r="G13" s="377" t="s">
        <v>2</v>
      </c>
      <c r="H13" s="370">
        <f>(F13+F14+F15+F16+F17+F18+F19+F20+F21+F22+F23)-УпрВесКоэф!$K$17</f>
        <v>0.9255000000000001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0.2</v>
      </c>
      <c r="E17" s="75">
        <f>УпрВесКоэф!E17</f>
        <v>0.2</v>
      </c>
      <c r="F17" s="23">
        <f t="shared" si="0"/>
        <v>4.0000000000000008E-2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0.75</v>
      </c>
      <c r="E18" s="75">
        <f>УпрВесКоэф!E18</f>
        <v>0.2</v>
      </c>
      <c r="F18" s="23">
        <f t="shared" si="0"/>
        <v>0.15000000000000002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0.79</v>
      </c>
      <c r="E19" s="75">
        <f>УпрВесКоэф!E19</f>
        <v>0.15</v>
      </c>
      <c r="F19" s="23">
        <f t="shared" si="0"/>
        <v>0.11849999999999999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0.36</v>
      </c>
      <c r="E21" s="75">
        <f>УпрВесКоэф!E21</f>
        <v>0.2</v>
      </c>
      <c r="F21" s="23">
        <f t="shared" si="0"/>
        <v>7.1999999999999995E-2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0</v>
      </c>
      <c r="E22" s="75">
        <f>УпрВесКоэф!E22</f>
        <v>0.05</v>
      </c>
      <c r="F22" s="23">
        <f t="shared" si="0"/>
        <v>0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110</v>
      </c>
      <c r="H24" s="370">
        <f>(F24+F25+F26+F27)-УпрВесКоэф!$K$25</f>
        <v>0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</v>
      </c>
      <c r="E25" s="75">
        <f>УпрВесКоэф!E25</f>
        <v>1.5</v>
      </c>
      <c r="F25" s="23">
        <f t="shared" si="0"/>
        <v>0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0</v>
      </c>
      <c r="E26" s="75">
        <f>УпрВесКоэф!E26</f>
        <v>0.25</v>
      </c>
      <c r="F26" s="23">
        <f t="shared" si="0"/>
        <v>0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0</v>
      </c>
      <c r="E27" s="81">
        <f>УпрВесКоэф!E27</f>
        <v>0.25</v>
      </c>
      <c r="F27" s="24">
        <f t="shared" si="0"/>
        <v>0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0.86</v>
      </c>
      <c r="E28" s="78">
        <f>УпрВесКоэф!E28</f>
        <v>1.4279999999999999</v>
      </c>
      <c r="F28" s="27">
        <f t="shared" si="0"/>
        <v>1.2280799999999998</v>
      </c>
      <c r="G28" s="39" t="s">
        <v>110</v>
      </c>
      <c r="H28" s="179">
        <f>F28-УпрВесКоэф!$K$28</f>
        <v>1.2280799999999998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3.07403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1" zoomScale="90" zoomScaleNormal="9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275" t="s">
        <v>42</v>
      </c>
      <c r="D3" s="275" t="s">
        <v>109</v>
      </c>
      <c r="E3" s="275" t="s">
        <v>9</v>
      </c>
      <c r="F3" s="275" t="s">
        <v>8</v>
      </c>
      <c r="G3" s="275" t="s">
        <v>10</v>
      </c>
      <c r="H3" s="275" t="s">
        <v>13</v>
      </c>
      <c r="J3" s="3"/>
    </row>
    <row r="4" spans="1:10" ht="30" x14ac:dyDescent="0.25">
      <c r="A4" s="392" t="s">
        <v>3</v>
      </c>
      <c r="B4" s="271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111</v>
      </c>
      <c r="H4" s="180">
        <f>F4-УпрВесКоэф!$K$4</f>
        <v>0</v>
      </c>
      <c r="J4" s="3"/>
    </row>
    <row r="5" spans="1:10" ht="30" x14ac:dyDescent="0.25">
      <c r="A5" s="393"/>
      <c r="B5" s="272" t="s">
        <v>11</v>
      </c>
      <c r="C5" s="6">
        <v>0.7</v>
      </c>
      <c r="D5" s="49">
        <v>0.97</v>
      </c>
      <c r="E5" s="75">
        <f>УпрВесКоэф!E5</f>
        <v>1</v>
      </c>
      <c r="F5" s="278">
        <f t="shared" ref="F5:F28" si="0">D5*E5</f>
        <v>0.97</v>
      </c>
      <c r="G5" s="377"/>
      <c r="H5" s="391">
        <f>(F5+F6+F7)-УпрВесКоэф!$K$6</f>
        <v>0.99399999999999999</v>
      </c>
      <c r="J5" s="3"/>
    </row>
    <row r="6" spans="1:10" ht="35.25" customHeight="1" x14ac:dyDescent="0.25">
      <c r="A6" s="393"/>
      <c r="B6" s="272" t="s">
        <v>12</v>
      </c>
      <c r="C6" s="6">
        <v>0.3</v>
      </c>
      <c r="D6" s="49">
        <v>0.03</v>
      </c>
      <c r="E6" s="75">
        <f>УпрВесКоэф!E6</f>
        <v>0.8</v>
      </c>
      <c r="F6" s="278">
        <f t="shared" si="0"/>
        <v>2.4E-2</v>
      </c>
      <c r="G6" s="377"/>
      <c r="H6" s="371"/>
      <c r="J6" s="3"/>
    </row>
    <row r="7" spans="1:10" ht="30.75" thickBot="1" x14ac:dyDescent="0.3">
      <c r="A7" s="394"/>
      <c r="B7" s="273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0.6</v>
      </c>
      <c r="E8" s="74">
        <f>УпрВесКоэф!E8</f>
        <v>1.111</v>
      </c>
      <c r="F8" s="26">
        <f t="shared" si="0"/>
        <v>0.66659999999999997</v>
      </c>
      <c r="G8" s="274" t="s">
        <v>110</v>
      </c>
      <c r="H8" s="269">
        <f>F8-УпрВесКоэф!$K$8</f>
        <v>0.66659999999999997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0.53</v>
      </c>
      <c r="E9" s="74">
        <f>УпрВесКоэф!E9</f>
        <v>0.311</v>
      </c>
      <c r="F9" s="26">
        <f t="shared" si="0"/>
        <v>0.16483</v>
      </c>
      <c r="G9" s="376" t="s">
        <v>110</v>
      </c>
      <c r="H9" s="370">
        <f>(F9+F10+F11+F12)-УпрВесКоэф!$K$10</f>
        <v>0.70483000000000007</v>
      </c>
      <c r="J9" s="3"/>
    </row>
    <row r="10" spans="1:10" ht="93.75" customHeight="1" x14ac:dyDescent="0.25">
      <c r="A10" s="374"/>
      <c r="B10" s="277" t="s">
        <v>17</v>
      </c>
      <c r="C10" s="18">
        <v>0.8</v>
      </c>
      <c r="D10" s="49">
        <v>0.72</v>
      </c>
      <c r="E10" s="75">
        <f>УпрВесКоэф!E10</f>
        <v>0.3</v>
      </c>
      <c r="F10" s="278">
        <f t="shared" si="0"/>
        <v>0.216</v>
      </c>
      <c r="G10" s="377"/>
      <c r="H10" s="371"/>
      <c r="J10" s="3"/>
    </row>
    <row r="11" spans="1:10" ht="90" x14ac:dyDescent="0.25">
      <c r="A11" s="374"/>
      <c r="B11" s="277" t="s">
        <v>18</v>
      </c>
      <c r="C11" s="18">
        <v>0.8</v>
      </c>
      <c r="D11" s="49">
        <v>0.5</v>
      </c>
      <c r="E11" s="75">
        <f>УпрВесКоэф!E11</f>
        <v>0.3</v>
      </c>
      <c r="F11" s="278">
        <f t="shared" si="0"/>
        <v>0.15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0.57999999999999996</v>
      </c>
      <c r="E12" s="76">
        <f>УпрВесКоэф!E12</f>
        <v>0.3</v>
      </c>
      <c r="F12" s="48">
        <f t="shared" si="0"/>
        <v>0.17399999999999999</v>
      </c>
      <c r="G12" s="378"/>
      <c r="H12" s="372"/>
      <c r="J12" s="3"/>
    </row>
    <row r="13" spans="1:10" ht="90" x14ac:dyDescent="0.25">
      <c r="A13" s="379" t="s">
        <v>4</v>
      </c>
      <c r="B13" s="277" t="s">
        <v>19</v>
      </c>
      <c r="C13" s="19">
        <v>0.5</v>
      </c>
      <c r="D13" s="45">
        <v>0.87</v>
      </c>
      <c r="E13" s="77">
        <f>УпрВесКоэф!E13</f>
        <v>0.26</v>
      </c>
      <c r="F13" s="51">
        <f t="shared" si="0"/>
        <v>0.22620000000000001</v>
      </c>
      <c r="G13" s="377" t="s">
        <v>2</v>
      </c>
      <c r="H13" s="370">
        <f>(F13+F14+F15+F16+F17+F18+F19+F20+F21+F22+F23)-УпрВесКоэф!$K$17</f>
        <v>1.0367</v>
      </c>
      <c r="J13" s="3"/>
    </row>
    <row r="14" spans="1:10" ht="90" x14ac:dyDescent="0.25">
      <c r="A14" s="374"/>
      <c r="B14" s="277" t="s">
        <v>20</v>
      </c>
      <c r="C14" s="18">
        <v>0.8</v>
      </c>
      <c r="D14" s="49">
        <v>1</v>
      </c>
      <c r="E14" s="75">
        <f>УпрВесКоэф!E14</f>
        <v>0.2</v>
      </c>
      <c r="F14" s="278">
        <f t="shared" si="0"/>
        <v>0.2</v>
      </c>
      <c r="G14" s="377"/>
      <c r="H14" s="371"/>
      <c r="J14" s="3"/>
    </row>
    <row r="15" spans="1:10" ht="45" x14ac:dyDescent="0.25">
      <c r="A15" s="374"/>
      <c r="B15" s="277" t="s">
        <v>21</v>
      </c>
      <c r="C15" s="20" t="s">
        <v>15</v>
      </c>
      <c r="D15" s="32">
        <v>1</v>
      </c>
      <c r="E15" s="75">
        <f>УпрВесКоэф!E15</f>
        <v>0.05</v>
      </c>
      <c r="F15" s="278">
        <f t="shared" si="0"/>
        <v>0.05</v>
      </c>
      <c r="G15" s="377"/>
      <c r="H15" s="371"/>
      <c r="J15" s="3"/>
    </row>
    <row r="16" spans="1:10" ht="75" x14ac:dyDescent="0.25">
      <c r="A16" s="374"/>
      <c r="B16" s="277" t="s">
        <v>22</v>
      </c>
      <c r="C16" s="20" t="s">
        <v>15</v>
      </c>
      <c r="D16" s="32">
        <v>1</v>
      </c>
      <c r="E16" s="75">
        <f>УпрВесКоэф!E16</f>
        <v>0.05</v>
      </c>
      <c r="F16" s="278">
        <f t="shared" si="0"/>
        <v>0.05</v>
      </c>
      <c r="G16" s="377"/>
      <c r="H16" s="371"/>
      <c r="J16" s="3"/>
    </row>
    <row r="17" spans="1:10" ht="135" x14ac:dyDescent="0.25">
      <c r="A17" s="374"/>
      <c r="B17" s="277" t="s">
        <v>35</v>
      </c>
      <c r="C17" s="18">
        <v>0.5</v>
      </c>
      <c r="D17" s="49">
        <v>0.43</v>
      </c>
      <c r="E17" s="75">
        <f>УпрВесКоэф!E17</f>
        <v>0.2</v>
      </c>
      <c r="F17" s="278">
        <f t="shared" si="0"/>
        <v>8.6000000000000007E-2</v>
      </c>
      <c r="G17" s="377"/>
      <c r="H17" s="371"/>
      <c r="J17" s="3"/>
    </row>
    <row r="18" spans="1:10" ht="90" x14ac:dyDescent="0.25">
      <c r="A18" s="374"/>
      <c r="B18" s="277" t="s">
        <v>23</v>
      </c>
      <c r="C18" s="18">
        <v>0.7</v>
      </c>
      <c r="D18" s="49">
        <v>0.42</v>
      </c>
      <c r="E18" s="75">
        <f>УпрВесКоэф!E18</f>
        <v>0.2</v>
      </c>
      <c r="F18" s="278">
        <f t="shared" si="0"/>
        <v>8.4000000000000005E-2</v>
      </c>
      <c r="G18" s="377"/>
      <c r="H18" s="371"/>
      <c r="J18" s="3"/>
    </row>
    <row r="19" spans="1:10" ht="60" x14ac:dyDescent="0.25">
      <c r="A19" s="374"/>
      <c r="B19" s="277" t="s">
        <v>24</v>
      </c>
      <c r="C19" s="18">
        <v>1</v>
      </c>
      <c r="D19" s="49">
        <v>0.83</v>
      </c>
      <c r="E19" s="75">
        <f>УпрВесКоэф!E19</f>
        <v>0.15</v>
      </c>
      <c r="F19" s="278">
        <f t="shared" si="0"/>
        <v>0.12449999999999999</v>
      </c>
      <c r="G19" s="377"/>
      <c r="H19" s="371"/>
      <c r="J19" s="3"/>
    </row>
    <row r="20" spans="1:10" ht="60" x14ac:dyDescent="0.25">
      <c r="A20" s="374"/>
      <c r="B20" s="277" t="s">
        <v>25</v>
      </c>
      <c r="C20" s="52">
        <v>0.25</v>
      </c>
      <c r="D20" s="49">
        <v>0.08</v>
      </c>
      <c r="E20" s="78">
        <f>УпрВесКоэф!E20</f>
        <v>0.2</v>
      </c>
      <c r="F20" s="27">
        <f t="shared" si="0"/>
        <v>1.6E-2</v>
      </c>
      <c r="G20" s="377"/>
      <c r="H20" s="371"/>
      <c r="J20" s="3"/>
    </row>
    <row r="21" spans="1:10" ht="45" x14ac:dyDescent="0.25">
      <c r="A21" s="374"/>
      <c r="B21" s="277" t="s">
        <v>26</v>
      </c>
      <c r="C21" s="18">
        <v>0.35</v>
      </c>
      <c r="D21" s="47">
        <v>0.5</v>
      </c>
      <c r="E21" s="75">
        <f>УпрВесКоэф!E21</f>
        <v>0.2</v>
      </c>
      <c r="F21" s="278">
        <f t="shared" si="0"/>
        <v>0.1</v>
      </c>
      <c r="G21" s="377"/>
      <c r="H21" s="371"/>
      <c r="J21" s="3"/>
    </row>
    <row r="22" spans="1:10" ht="60" x14ac:dyDescent="0.25">
      <c r="A22" s="374"/>
      <c r="B22" s="277" t="s">
        <v>27</v>
      </c>
      <c r="C22" s="20" t="s">
        <v>15</v>
      </c>
      <c r="D22" s="32">
        <v>1</v>
      </c>
      <c r="E22" s="75">
        <f>УпрВесКоэф!E22</f>
        <v>0.05</v>
      </c>
      <c r="F22" s="278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110</v>
      </c>
      <c r="H24" s="370">
        <f>(F24+F25+F26+F27)-УпрВесКоэф!$K$25</f>
        <v>0.69500000000000006</v>
      </c>
      <c r="J24" s="3"/>
    </row>
    <row r="25" spans="1:10" ht="75" x14ac:dyDescent="0.25">
      <c r="A25" s="382"/>
      <c r="B25" s="277" t="s">
        <v>30</v>
      </c>
      <c r="C25" s="18">
        <v>0.15</v>
      </c>
      <c r="D25" s="49">
        <v>0.13</v>
      </c>
      <c r="E25" s="75">
        <f>УпрВесКоэф!E25</f>
        <v>1.5</v>
      </c>
      <c r="F25" s="278">
        <f t="shared" si="0"/>
        <v>0.19500000000000001</v>
      </c>
      <c r="G25" s="385"/>
      <c r="H25" s="371"/>
      <c r="J25" s="3"/>
    </row>
    <row r="26" spans="1:10" ht="36" customHeight="1" x14ac:dyDescent="0.25">
      <c r="A26" s="382"/>
      <c r="B26" s="277" t="s">
        <v>40</v>
      </c>
      <c r="C26" s="20" t="s">
        <v>15</v>
      </c>
      <c r="D26" s="32">
        <v>1</v>
      </c>
      <c r="E26" s="75">
        <f>УпрВесКоэф!E26</f>
        <v>0.25</v>
      </c>
      <c r="F26" s="278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0.3</v>
      </c>
      <c r="E28" s="78">
        <f>УпрВесКоэф!E28</f>
        <v>1.4279999999999999</v>
      </c>
      <c r="F28" s="27">
        <f t="shared" si="0"/>
        <v>0.42839999999999995</v>
      </c>
      <c r="G28" s="276" t="s">
        <v>110</v>
      </c>
      <c r="H28" s="270">
        <f>F28-УпрВесКоэф!$K$28</f>
        <v>0.42839999999999995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4.5255299999999998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90" zoomScaleNormal="90" workbookViewId="0">
      <selection activeCell="C28" sqref="C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300" t="s">
        <v>42</v>
      </c>
      <c r="D3" s="300" t="s">
        <v>109</v>
      </c>
      <c r="E3" s="300" t="s">
        <v>9</v>
      </c>
      <c r="F3" s="300" t="s">
        <v>8</v>
      </c>
      <c r="G3" s="300" t="s">
        <v>10</v>
      </c>
      <c r="H3" s="300" t="s">
        <v>13</v>
      </c>
      <c r="J3" s="3"/>
    </row>
    <row r="4" spans="1:10" ht="30" x14ac:dyDescent="0.25">
      <c r="A4" s="392" t="s">
        <v>3</v>
      </c>
      <c r="B4" s="296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111</v>
      </c>
      <c r="H4" s="180">
        <f>F4-УпрВесКоэф!$K$4</f>
        <v>0</v>
      </c>
      <c r="J4" s="3"/>
    </row>
    <row r="5" spans="1:10" ht="30" x14ac:dyDescent="0.25">
      <c r="A5" s="393"/>
      <c r="B5" s="297" t="s">
        <v>11</v>
      </c>
      <c r="C5" s="6">
        <v>0.7</v>
      </c>
      <c r="D5" s="49">
        <v>0.7</v>
      </c>
      <c r="E5" s="75">
        <f>УпрВесКоэф!E5</f>
        <v>1</v>
      </c>
      <c r="F5" s="304">
        <f t="shared" ref="F5:F28" si="0">D5*E5</f>
        <v>0.7</v>
      </c>
      <c r="G5" s="377"/>
      <c r="H5" s="391">
        <f>(F5+F6+F7)-УпрВесКоэф!$K$6</f>
        <v>0.74039999999999995</v>
      </c>
      <c r="J5" s="3"/>
    </row>
    <row r="6" spans="1:10" ht="35.25" customHeight="1" x14ac:dyDescent="0.25">
      <c r="A6" s="393"/>
      <c r="B6" s="297" t="s">
        <v>12</v>
      </c>
      <c r="C6" s="6">
        <v>0.3</v>
      </c>
      <c r="D6" s="49">
        <v>3.6999999999999998E-2</v>
      </c>
      <c r="E6" s="75">
        <f>УпрВесКоэф!E6</f>
        <v>0.8</v>
      </c>
      <c r="F6" s="304">
        <f t="shared" si="0"/>
        <v>2.9600000000000001E-2</v>
      </c>
      <c r="G6" s="377"/>
      <c r="H6" s="371"/>
      <c r="J6" s="3"/>
    </row>
    <row r="7" spans="1:10" ht="30.75" thickBot="1" x14ac:dyDescent="0.3">
      <c r="A7" s="394"/>
      <c r="B7" s="298" t="s">
        <v>16</v>
      </c>
      <c r="C7" s="46">
        <v>0.1</v>
      </c>
      <c r="D7" s="83">
        <v>1.7999999999999999E-2</v>
      </c>
      <c r="E7" s="76">
        <f>УпрВесКоэф!E7</f>
        <v>0.6</v>
      </c>
      <c r="F7" s="48">
        <f t="shared" si="0"/>
        <v>1.0799999999999999E-2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0.52300000000000002</v>
      </c>
      <c r="E8" s="74">
        <f>УпрВесКоэф!E8</f>
        <v>1.111</v>
      </c>
      <c r="F8" s="26">
        <f t="shared" si="0"/>
        <v>0.58105300000000004</v>
      </c>
      <c r="G8" s="299" t="s">
        <v>110</v>
      </c>
      <c r="H8" s="302">
        <f>F8-УпрВесКоэф!$K$8</f>
        <v>0.58105300000000004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0.55000000000000004</v>
      </c>
      <c r="E9" s="74">
        <f>УпрВесКоэф!E9</f>
        <v>0.311</v>
      </c>
      <c r="F9" s="26">
        <f t="shared" si="0"/>
        <v>0.17105000000000001</v>
      </c>
      <c r="G9" s="376" t="s">
        <v>110</v>
      </c>
      <c r="H9" s="370">
        <f>(F9+F10+F11+F12)-УпрВесКоэф!$K$10</f>
        <v>0.63965000000000005</v>
      </c>
      <c r="J9" s="3"/>
    </row>
    <row r="10" spans="1:10" ht="93.75" customHeight="1" x14ac:dyDescent="0.25">
      <c r="A10" s="374"/>
      <c r="B10" s="305" t="s">
        <v>17</v>
      </c>
      <c r="C10" s="18">
        <v>0.8</v>
      </c>
      <c r="D10" s="49">
        <v>0.54800000000000004</v>
      </c>
      <c r="E10" s="75">
        <f>УпрВесКоэф!E10</f>
        <v>0.3</v>
      </c>
      <c r="F10" s="304">
        <f t="shared" si="0"/>
        <v>0.16440000000000002</v>
      </c>
      <c r="G10" s="377"/>
      <c r="H10" s="371"/>
      <c r="J10" s="3"/>
    </row>
    <row r="11" spans="1:10" ht="90" x14ac:dyDescent="0.25">
      <c r="A11" s="374"/>
      <c r="B11" s="305" t="s">
        <v>18</v>
      </c>
      <c r="C11" s="18">
        <v>0.8</v>
      </c>
      <c r="D11" s="49">
        <v>0.48599999999999999</v>
      </c>
      <c r="E11" s="75">
        <f>УпрВесКоэф!E11</f>
        <v>0.3</v>
      </c>
      <c r="F11" s="304">
        <f t="shared" si="0"/>
        <v>0.14579999999999999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0.52800000000000002</v>
      </c>
      <c r="E12" s="76">
        <f>УпрВесКоэф!E12</f>
        <v>0.3</v>
      </c>
      <c r="F12" s="48">
        <f t="shared" si="0"/>
        <v>0.15840000000000001</v>
      </c>
      <c r="G12" s="378"/>
      <c r="H12" s="372"/>
      <c r="J12" s="3"/>
    </row>
    <row r="13" spans="1:10" ht="90" x14ac:dyDescent="0.25">
      <c r="A13" s="379" t="s">
        <v>4</v>
      </c>
      <c r="B13" s="30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110</v>
      </c>
      <c r="H13" s="370">
        <f>(F13+F14+F15+F16+F17+F18+F19+F20+F21+F22+F23)-УпрВесКоэф!$K$17</f>
        <v>0.83940000000000015</v>
      </c>
      <c r="J13" s="3"/>
    </row>
    <row r="14" spans="1:10" ht="90" x14ac:dyDescent="0.25">
      <c r="A14" s="374"/>
      <c r="B14" s="305" t="s">
        <v>20</v>
      </c>
      <c r="C14" s="18">
        <v>0.8</v>
      </c>
      <c r="D14" s="49">
        <v>1</v>
      </c>
      <c r="E14" s="75">
        <f>УпрВесКоэф!E14</f>
        <v>0.2</v>
      </c>
      <c r="F14" s="304">
        <f t="shared" si="0"/>
        <v>0.2</v>
      </c>
      <c r="G14" s="377"/>
      <c r="H14" s="371"/>
      <c r="J14" s="3"/>
    </row>
    <row r="15" spans="1:10" ht="45" x14ac:dyDescent="0.25">
      <c r="A15" s="374"/>
      <c r="B15" s="305" t="s">
        <v>21</v>
      </c>
      <c r="C15" s="20" t="s">
        <v>15</v>
      </c>
      <c r="D15" s="32">
        <v>1</v>
      </c>
      <c r="E15" s="75">
        <f>УпрВесКоэф!E15</f>
        <v>0.05</v>
      </c>
      <c r="F15" s="304">
        <f t="shared" si="0"/>
        <v>0.05</v>
      </c>
      <c r="G15" s="377"/>
      <c r="H15" s="371"/>
      <c r="J15" s="3"/>
    </row>
    <row r="16" spans="1:10" ht="75" x14ac:dyDescent="0.25">
      <c r="A16" s="374"/>
      <c r="B16" s="305" t="s">
        <v>22</v>
      </c>
      <c r="C16" s="20" t="s">
        <v>15</v>
      </c>
      <c r="D16" s="32">
        <v>1</v>
      </c>
      <c r="E16" s="75">
        <f>УпрВесКоэф!E16</f>
        <v>0.05</v>
      </c>
      <c r="F16" s="304">
        <f t="shared" si="0"/>
        <v>0.05</v>
      </c>
      <c r="G16" s="377"/>
      <c r="H16" s="371"/>
      <c r="J16" s="3"/>
    </row>
    <row r="17" spans="1:10" ht="135" x14ac:dyDescent="0.25">
      <c r="A17" s="374"/>
      <c r="B17" s="305" t="s">
        <v>35</v>
      </c>
      <c r="C17" s="18">
        <v>0.5</v>
      </c>
      <c r="D17" s="49">
        <v>0.5</v>
      </c>
      <c r="E17" s="75">
        <f>УпрВесКоэф!E17</f>
        <v>0.2</v>
      </c>
      <c r="F17" s="304">
        <f t="shared" si="0"/>
        <v>0.1</v>
      </c>
      <c r="G17" s="377"/>
      <c r="H17" s="371"/>
      <c r="J17" s="3"/>
    </row>
    <row r="18" spans="1:10" ht="90" x14ac:dyDescent="0.25">
      <c r="A18" s="374"/>
      <c r="B18" s="305" t="s">
        <v>23</v>
      </c>
      <c r="C18" s="18">
        <v>0.7</v>
      </c>
      <c r="D18" s="49">
        <v>0.2</v>
      </c>
      <c r="E18" s="75">
        <f>УпрВесКоэф!E18</f>
        <v>0.2</v>
      </c>
      <c r="F18" s="304">
        <f t="shared" si="0"/>
        <v>4.0000000000000008E-2</v>
      </c>
      <c r="G18" s="377"/>
      <c r="H18" s="371"/>
      <c r="J18" s="3"/>
    </row>
    <row r="19" spans="1:10" ht="60" x14ac:dyDescent="0.25">
      <c r="A19" s="374"/>
      <c r="B19" s="305" t="s">
        <v>24</v>
      </c>
      <c r="C19" s="18">
        <v>1</v>
      </c>
      <c r="D19" s="49">
        <v>0</v>
      </c>
      <c r="E19" s="75">
        <f>УпрВесКоэф!E19</f>
        <v>0.15</v>
      </c>
      <c r="F19" s="304">
        <f t="shared" si="0"/>
        <v>0</v>
      </c>
      <c r="G19" s="377"/>
      <c r="H19" s="371"/>
      <c r="J19" s="3"/>
    </row>
    <row r="20" spans="1:10" ht="60" x14ac:dyDescent="0.25">
      <c r="A20" s="374"/>
      <c r="B20" s="305" t="s">
        <v>25</v>
      </c>
      <c r="C20" s="52">
        <v>0.25</v>
      </c>
      <c r="D20" s="49">
        <v>6.7000000000000004E-2</v>
      </c>
      <c r="E20" s="78">
        <f>УпрВесКоэф!E20</f>
        <v>0.2</v>
      </c>
      <c r="F20" s="27">
        <f t="shared" si="0"/>
        <v>1.3400000000000002E-2</v>
      </c>
      <c r="G20" s="377"/>
      <c r="H20" s="371"/>
      <c r="J20" s="3"/>
    </row>
    <row r="21" spans="1:10" ht="45" x14ac:dyDescent="0.25">
      <c r="A21" s="374"/>
      <c r="B21" s="305" t="s">
        <v>26</v>
      </c>
      <c r="C21" s="18">
        <v>0.35</v>
      </c>
      <c r="D21" s="47">
        <v>0.13</v>
      </c>
      <c r="E21" s="75">
        <f>УпрВесКоэф!E21</f>
        <v>0.2</v>
      </c>
      <c r="F21" s="304">
        <f t="shared" si="0"/>
        <v>2.6000000000000002E-2</v>
      </c>
      <c r="G21" s="377"/>
      <c r="H21" s="371"/>
      <c r="J21" s="3"/>
    </row>
    <row r="22" spans="1:10" ht="60" x14ac:dyDescent="0.25">
      <c r="A22" s="374"/>
      <c r="B22" s="305" t="s">
        <v>27</v>
      </c>
      <c r="C22" s="20" t="s">
        <v>15</v>
      </c>
      <c r="D22" s="32">
        <v>1</v>
      </c>
      <c r="E22" s="75">
        <f>УпрВесКоэф!E22</f>
        <v>0.05</v>
      </c>
      <c r="F22" s="304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1.1000000000000001</v>
      </c>
      <c r="J24" s="3"/>
    </row>
    <row r="25" spans="1:10" ht="75" x14ac:dyDescent="0.25">
      <c r="A25" s="382"/>
      <c r="B25" s="305" t="s">
        <v>30</v>
      </c>
      <c r="C25" s="18">
        <v>0.15</v>
      </c>
      <c r="D25" s="49">
        <v>0.4</v>
      </c>
      <c r="E25" s="75">
        <f>УпрВесКоэф!E25</f>
        <v>1.5</v>
      </c>
      <c r="F25" s="304">
        <f t="shared" si="0"/>
        <v>0.60000000000000009</v>
      </c>
      <c r="G25" s="385"/>
      <c r="H25" s="371"/>
      <c r="J25" s="3"/>
    </row>
    <row r="26" spans="1:10" ht="36" customHeight="1" x14ac:dyDescent="0.25">
      <c r="A26" s="382"/>
      <c r="B26" s="305" t="s">
        <v>40</v>
      </c>
      <c r="C26" s="20" t="s">
        <v>15</v>
      </c>
      <c r="D26" s="32">
        <v>1</v>
      </c>
      <c r="E26" s="75">
        <f>УпрВесКоэф!E26</f>
        <v>0.25</v>
      </c>
      <c r="F26" s="304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0.9</v>
      </c>
      <c r="E28" s="78">
        <f>УпрВесКоэф!E28</f>
        <v>1.4279999999999999</v>
      </c>
      <c r="F28" s="27">
        <f t="shared" si="0"/>
        <v>1.2851999999999999</v>
      </c>
      <c r="G28" s="303" t="s">
        <v>2</v>
      </c>
      <c r="H28" s="301">
        <f>F28-УпрВесКоэф!$K$28</f>
        <v>1.2851999999999999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5.1857030000000002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3" zoomScale="90" zoomScaleNormal="90" workbookViewId="0">
      <selection activeCell="G24" sqref="G24:G27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300" t="s">
        <v>42</v>
      </c>
      <c r="D3" s="300" t="s">
        <v>109</v>
      </c>
      <c r="E3" s="300" t="s">
        <v>9</v>
      </c>
      <c r="F3" s="300" t="s">
        <v>8</v>
      </c>
      <c r="G3" s="300" t="s">
        <v>10</v>
      </c>
      <c r="H3" s="300" t="s">
        <v>13</v>
      </c>
      <c r="J3" s="3"/>
    </row>
    <row r="4" spans="1:10" ht="30" x14ac:dyDescent="0.25">
      <c r="A4" s="392" t="s">
        <v>3</v>
      </c>
      <c r="B4" s="296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111</v>
      </c>
      <c r="H4" s="180">
        <f>F4-УпрВесКоэф!$K$4</f>
        <v>0</v>
      </c>
      <c r="J4" s="3"/>
    </row>
    <row r="5" spans="1:10" ht="30" x14ac:dyDescent="0.25">
      <c r="A5" s="393"/>
      <c r="B5" s="297" t="s">
        <v>11</v>
      </c>
      <c r="C5" s="6">
        <v>0.7</v>
      </c>
      <c r="D5" s="49">
        <v>0.7</v>
      </c>
      <c r="E5" s="75">
        <f>УпрВесКоэф!E5</f>
        <v>1</v>
      </c>
      <c r="F5" s="304">
        <f t="shared" ref="F5:F28" si="0">D5*E5</f>
        <v>0.7</v>
      </c>
      <c r="G5" s="377"/>
      <c r="H5" s="391">
        <f>(F5+F6+F7)-УпрВесКоэф!$K$6</f>
        <v>0.76400000000000001</v>
      </c>
      <c r="J5" s="3"/>
    </row>
    <row r="6" spans="1:10" ht="35.25" customHeight="1" x14ac:dyDescent="0.25">
      <c r="A6" s="393"/>
      <c r="B6" s="297" t="s">
        <v>12</v>
      </c>
      <c r="C6" s="6">
        <v>0.3</v>
      </c>
      <c r="D6" s="49">
        <v>0.08</v>
      </c>
      <c r="E6" s="75">
        <f>УпрВесКоэф!E6</f>
        <v>0.8</v>
      </c>
      <c r="F6" s="304">
        <f t="shared" si="0"/>
        <v>6.4000000000000001E-2</v>
      </c>
      <c r="G6" s="377"/>
      <c r="H6" s="371"/>
      <c r="J6" s="3"/>
    </row>
    <row r="7" spans="1:10" ht="30.75" thickBot="1" x14ac:dyDescent="0.3">
      <c r="A7" s="394"/>
      <c r="B7" s="298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0.16</v>
      </c>
      <c r="E8" s="74">
        <f>УпрВесКоэф!E8</f>
        <v>1.111</v>
      </c>
      <c r="F8" s="26">
        <f t="shared" si="0"/>
        <v>0.17776</v>
      </c>
      <c r="G8" s="299" t="s">
        <v>110</v>
      </c>
      <c r="H8" s="302">
        <f>F8-УпрВесКоэф!$K$8</f>
        <v>0.17776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0.158</v>
      </c>
      <c r="E9" s="74">
        <f>УпрВесКоэф!E9</f>
        <v>0.311</v>
      </c>
      <c r="F9" s="26">
        <f t="shared" si="0"/>
        <v>4.9138000000000001E-2</v>
      </c>
      <c r="G9" s="376" t="s">
        <v>110</v>
      </c>
      <c r="H9" s="370">
        <f>(F9+F10+F11+F12)-УпрВесКоэф!$K$10</f>
        <v>0.193438</v>
      </c>
      <c r="J9" s="3"/>
    </row>
    <row r="10" spans="1:10" ht="93.75" customHeight="1" x14ac:dyDescent="0.25">
      <c r="A10" s="374"/>
      <c r="B10" s="305" t="s">
        <v>17</v>
      </c>
      <c r="C10" s="18">
        <v>0.8</v>
      </c>
      <c r="D10" s="49">
        <v>0.214</v>
      </c>
      <c r="E10" s="75">
        <f>УпрВесКоэф!E10</f>
        <v>0.3</v>
      </c>
      <c r="F10" s="304">
        <f t="shared" si="0"/>
        <v>6.4199999999999993E-2</v>
      </c>
      <c r="G10" s="377"/>
      <c r="H10" s="371"/>
      <c r="J10" s="3"/>
    </row>
    <row r="11" spans="1:10" ht="90" x14ac:dyDescent="0.25">
      <c r="A11" s="374"/>
      <c r="B11" s="305" t="s">
        <v>18</v>
      </c>
      <c r="C11" s="18">
        <v>0.8</v>
      </c>
      <c r="D11" s="49">
        <v>0.107</v>
      </c>
      <c r="E11" s="75">
        <f>УпрВесКоэф!E11</f>
        <v>0.3</v>
      </c>
      <c r="F11" s="304">
        <f t="shared" si="0"/>
        <v>3.2099999999999997E-2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0.16</v>
      </c>
      <c r="E12" s="76">
        <f>УпрВесКоэф!E12</f>
        <v>0.3</v>
      </c>
      <c r="F12" s="48">
        <f t="shared" si="0"/>
        <v>4.8000000000000001E-2</v>
      </c>
      <c r="G12" s="378"/>
      <c r="H12" s="372"/>
      <c r="J12" s="3"/>
    </row>
    <row r="13" spans="1:10" ht="90" x14ac:dyDescent="0.25">
      <c r="A13" s="379" t="s">
        <v>4</v>
      </c>
      <c r="B13" s="30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0.9215000000000001</v>
      </c>
      <c r="J13" s="3"/>
    </row>
    <row r="14" spans="1:10" ht="90" x14ac:dyDescent="0.25">
      <c r="A14" s="374"/>
      <c r="B14" s="305" t="s">
        <v>20</v>
      </c>
      <c r="C14" s="18">
        <v>0.8</v>
      </c>
      <c r="D14" s="49">
        <v>1</v>
      </c>
      <c r="E14" s="75">
        <f>УпрВесКоэф!E14</f>
        <v>0.2</v>
      </c>
      <c r="F14" s="304">
        <f t="shared" si="0"/>
        <v>0.2</v>
      </c>
      <c r="G14" s="377"/>
      <c r="H14" s="371"/>
      <c r="J14" s="3"/>
    </row>
    <row r="15" spans="1:10" ht="45" x14ac:dyDescent="0.25">
      <c r="A15" s="374"/>
      <c r="B15" s="305" t="s">
        <v>21</v>
      </c>
      <c r="C15" s="20" t="s">
        <v>15</v>
      </c>
      <c r="D15" s="32">
        <v>1</v>
      </c>
      <c r="E15" s="75">
        <f>УпрВесКоэф!E15</f>
        <v>0.05</v>
      </c>
      <c r="F15" s="304">
        <f t="shared" si="0"/>
        <v>0.05</v>
      </c>
      <c r="G15" s="377"/>
      <c r="H15" s="371"/>
      <c r="J15" s="3"/>
    </row>
    <row r="16" spans="1:10" ht="75" x14ac:dyDescent="0.25">
      <c r="A16" s="374"/>
      <c r="B16" s="305" t="s">
        <v>22</v>
      </c>
      <c r="C16" s="20" t="s">
        <v>15</v>
      </c>
      <c r="D16" s="32">
        <v>1</v>
      </c>
      <c r="E16" s="75">
        <f>УпрВесКоэф!E16</f>
        <v>0.05</v>
      </c>
      <c r="F16" s="304">
        <f t="shared" si="0"/>
        <v>0.05</v>
      </c>
      <c r="G16" s="377"/>
      <c r="H16" s="371"/>
      <c r="J16" s="3"/>
    </row>
    <row r="17" spans="1:10" ht="135" x14ac:dyDescent="0.25">
      <c r="A17" s="374"/>
      <c r="B17" s="305" t="s">
        <v>35</v>
      </c>
      <c r="C17" s="18">
        <v>0.5</v>
      </c>
      <c r="D17" s="49">
        <v>0.6</v>
      </c>
      <c r="E17" s="75">
        <f>УпрВесКоэф!E17</f>
        <v>0.2</v>
      </c>
      <c r="F17" s="304">
        <f t="shared" si="0"/>
        <v>0.12</v>
      </c>
      <c r="G17" s="377"/>
      <c r="H17" s="371"/>
      <c r="J17" s="3"/>
    </row>
    <row r="18" spans="1:10" ht="90" x14ac:dyDescent="0.25">
      <c r="A18" s="374"/>
      <c r="B18" s="305" t="s">
        <v>23</v>
      </c>
      <c r="C18" s="18">
        <v>0.7</v>
      </c>
      <c r="D18" s="49">
        <v>0.33</v>
      </c>
      <c r="E18" s="75">
        <f>УпрВесКоэф!E18</f>
        <v>0.2</v>
      </c>
      <c r="F18" s="304">
        <f t="shared" si="0"/>
        <v>6.6000000000000003E-2</v>
      </c>
      <c r="G18" s="377"/>
      <c r="H18" s="371"/>
      <c r="J18" s="3"/>
    </row>
    <row r="19" spans="1:10" ht="60" x14ac:dyDescent="0.25">
      <c r="A19" s="374"/>
      <c r="B19" s="305" t="s">
        <v>24</v>
      </c>
      <c r="C19" s="18">
        <v>1</v>
      </c>
      <c r="D19" s="49">
        <v>0.17</v>
      </c>
      <c r="E19" s="75">
        <f>УпрВесКоэф!E19</f>
        <v>0.15</v>
      </c>
      <c r="F19" s="304">
        <f t="shared" si="0"/>
        <v>2.5500000000000002E-2</v>
      </c>
      <c r="G19" s="377"/>
      <c r="H19" s="371"/>
      <c r="J19" s="3"/>
    </row>
    <row r="20" spans="1:10" ht="60" x14ac:dyDescent="0.25">
      <c r="A20" s="374"/>
      <c r="B20" s="305" t="s">
        <v>25</v>
      </c>
      <c r="C20" s="52">
        <v>0.25</v>
      </c>
      <c r="D20" s="49">
        <v>0.17</v>
      </c>
      <c r="E20" s="78">
        <f>УпрВесКоэф!E20</f>
        <v>0.2</v>
      </c>
      <c r="F20" s="27">
        <f t="shared" si="0"/>
        <v>3.4000000000000002E-2</v>
      </c>
      <c r="G20" s="377"/>
      <c r="H20" s="371"/>
      <c r="J20" s="3"/>
    </row>
    <row r="21" spans="1:10" ht="45" x14ac:dyDescent="0.25">
      <c r="A21" s="374"/>
      <c r="B21" s="305" t="s">
        <v>26</v>
      </c>
      <c r="C21" s="18">
        <v>0.35</v>
      </c>
      <c r="D21" s="47">
        <v>0.08</v>
      </c>
      <c r="E21" s="75">
        <f>УпрВесКоэф!E21</f>
        <v>0.2</v>
      </c>
      <c r="F21" s="304">
        <f t="shared" si="0"/>
        <v>1.6E-2</v>
      </c>
      <c r="G21" s="377"/>
      <c r="H21" s="371"/>
      <c r="J21" s="3"/>
    </row>
    <row r="22" spans="1:10" ht="60" x14ac:dyDescent="0.25">
      <c r="A22" s="374"/>
      <c r="B22" s="305" t="s">
        <v>27</v>
      </c>
      <c r="C22" s="20" t="s">
        <v>15</v>
      </c>
      <c r="D22" s="32">
        <v>1</v>
      </c>
      <c r="E22" s="75">
        <f>УпрВесКоэф!E22</f>
        <v>0.05</v>
      </c>
      <c r="F22" s="304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110</v>
      </c>
      <c r="H24" s="370">
        <f>(F24+F25+F26+F27)-УпрВесКоэф!$K$25</f>
        <v>0</v>
      </c>
      <c r="J24" s="3"/>
    </row>
    <row r="25" spans="1:10" ht="75" x14ac:dyDescent="0.25">
      <c r="A25" s="382"/>
      <c r="B25" s="305" t="s">
        <v>30</v>
      </c>
      <c r="C25" s="18">
        <v>0.15</v>
      </c>
      <c r="D25" s="49">
        <v>0</v>
      </c>
      <c r="E25" s="75">
        <f>УпрВесКоэф!E25</f>
        <v>1.5</v>
      </c>
      <c r="F25" s="304">
        <f t="shared" si="0"/>
        <v>0</v>
      </c>
      <c r="G25" s="385"/>
      <c r="H25" s="371"/>
      <c r="J25" s="3"/>
    </row>
    <row r="26" spans="1:10" ht="36" customHeight="1" x14ac:dyDescent="0.25">
      <c r="A26" s="382"/>
      <c r="B26" s="305" t="s">
        <v>40</v>
      </c>
      <c r="C26" s="20" t="s">
        <v>15</v>
      </c>
      <c r="D26" s="32">
        <v>0</v>
      </c>
      <c r="E26" s="75">
        <f>УпрВесКоэф!E26</f>
        <v>0.25</v>
      </c>
      <c r="F26" s="304">
        <f t="shared" si="0"/>
        <v>0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0</v>
      </c>
      <c r="E27" s="81">
        <f>УпрВесКоэф!E27</f>
        <v>0.25</v>
      </c>
      <c r="F27" s="24">
        <f t="shared" si="0"/>
        <v>0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1</v>
      </c>
      <c r="E28" s="78">
        <f>УпрВесКоэф!E28</f>
        <v>1.4279999999999999</v>
      </c>
      <c r="F28" s="27">
        <f t="shared" si="0"/>
        <v>1.4279999999999999</v>
      </c>
      <c r="G28" s="303" t="s">
        <v>2</v>
      </c>
      <c r="H28" s="301">
        <f>F28-УпрВесКоэф!$K$28</f>
        <v>1.4279999999999999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3.4846979999999999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L10" sqref="L10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75" t="s">
        <v>42</v>
      </c>
      <c r="D3" s="175" t="s">
        <v>109</v>
      </c>
      <c r="E3" s="175" t="s">
        <v>9</v>
      </c>
      <c r="F3" s="175" t="s">
        <v>8</v>
      </c>
      <c r="G3" s="175" t="s">
        <v>10</v>
      </c>
      <c r="H3" s="175" t="s">
        <v>13</v>
      </c>
      <c r="J3" s="3"/>
    </row>
    <row r="4" spans="1:10" ht="30" x14ac:dyDescent="0.25">
      <c r="A4" s="392" t="s">
        <v>3</v>
      </c>
      <c r="B4" s="176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118</v>
      </c>
      <c r="H4" s="180">
        <f>F4-УпрВесКоэф!$K$4</f>
        <v>0</v>
      </c>
      <c r="J4" s="3"/>
    </row>
    <row r="5" spans="1:10" ht="30" x14ac:dyDescent="0.25">
      <c r="A5" s="393"/>
      <c r="B5" s="177" t="s">
        <v>11</v>
      </c>
      <c r="C5" s="6">
        <v>0.7</v>
      </c>
      <c r="D5" s="49">
        <v>1</v>
      </c>
      <c r="E5" s="75">
        <f>УпрВесКоэф!E5</f>
        <v>1</v>
      </c>
      <c r="F5" s="23">
        <f t="shared" ref="F5:F28" si="0">D5*E5</f>
        <v>1</v>
      </c>
      <c r="G5" s="377"/>
      <c r="H5" s="391">
        <f>(F5+F6+F7)-УпрВесКоэф!$K$6</f>
        <v>1.1439999999999999</v>
      </c>
      <c r="J5" s="3"/>
    </row>
    <row r="6" spans="1:10" ht="35.25" customHeight="1" x14ac:dyDescent="0.25">
      <c r="A6" s="393"/>
      <c r="B6" s="177" t="s">
        <v>12</v>
      </c>
      <c r="C6" s="6">
        <v>0.3</v>
      </c>
      <c r="D6" s="49">
        <v>0.18</v>
      </c>
      <c r="E6" s="75">
        <f>УпрВесКоэф!E6</f>
        <v>0.8</v>
      </c>
      <c r="F6" s="23">
        <f t="shared" si="0"/>
        <v>0.14399999999999999</v>
      </c>
      <c r="G6" s="377"/>
      <c r="H6" s="371"/>
      <c r="J6" s="3"/>
    </row>
    <row r="7" spans="1:10" ht="30.75" thickBot="1" x14ac:dyDescent="0.3">
      <c r="A7" s="394"/>
      <c r="B7" s="178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0.52</v>
      </c>
      <c r="E8" s="74">
        <f>УпрВесКоэф!E8</f>
        <v>1.111</v>
      </c>
      <c r="F8" s="26">
        <f t="shared" si="0"/>
        <v>0.57772000000000001</v>
      </c>
      <c r="G8" s="174" t="s">
        <v>110</v>
      </c>
      <c r="H8" s="181">
        <f>F8-УпрВесКоэф!$K$8</f>
        <v>0.57772000000000001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0.47</v>
      </c>
      <c r="E9" s="74">
        <f>УпрВесКоэф!E9</f>
        <v>0.311</v>
      </c>
      <c r="F9" s="26">
        <f t="shared" si="0"/>
        <v>0.14616999999999999</v>
      </c>
      <c r="G9" s="376" t="s">
        <v>110</v>
      </c>
      <c r="H9" s="370">
        <f>(F9+F10+F11+F12)-УпрВесКоэф!$K$10</f>
        <v>0.61416999999999999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0.55000000000000004</v>
      </c>
      <c r="E10" s="75">
        <f>УпрВесКоэф!E10</f>
        <v>0.3</v>
      </c>
      <c r="F10" s="23">
        <f t="shared" si="0"/>
        <v>0.16500000000000001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0.5</v>
      </c>
      <c r="E11" s="75">
        <f>УпрВесКоэф!E11</f>
        <v>0.3</v>
      </c>
      <c r="F11" s="23">
        <f t="shared" si="0"/>
        <v>0.15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0.51</v>
      </c>
      <c r="E12" s="76">
        <f>УпрВесКоэф!E12</f>
        <v>0.3</v>
      </c>
      <c r="F12" s="48">
        <f t="shared" si="0"/>
        <v>0.153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0.8</v>
      </c>
      <c r="E13" s="77">
        <f>УпрВесКоэф!E13</f>
        <v>0.26</v>
      </c>
      <c r="F13" s="51">
        <f t="shared" si="0"/>
        <v>0.20800000000000002</v>
      </c>
      <c r="G13" s="377" t="s">
        <v>110</v>
      </c>
      <c r="H13" s="370">
        <f>(F13+F14+F15+F16+F17+F18+F19+F20+F21+F22+F23)-УпрВесКоэф!$K$17</f>
        <v>0.8932500000000001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0.2</v>
      </c>
      <c r="E17" s="75">
        <f>УпрВесКоэф!E17</f>
        <v>0.2</v>
      </c>
      <c r="F17" s="23">
        <f t="shared" si="0"/>
        <v>4.0000000000000008E-2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0.56999999999999995</v>
      </c>
      <c r="E18" s="75">
        <f>УпрВесКоэф!E18</f>
        <v>0.2</v>
      </c>
      <c r="F18" s="23">
        <f t="shared" si="0"/>
        <v>0.11399999999999999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0.875</v>
      </c>
      <c r="E19" s="75">
        <f>УпрВесКоэф!E19</f>
        <v>0.15</v>
      </c>
      <c r="F19" s="23">
        <f t="shared" si="0"/>
        <v>0.13125000000000001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</v>
      </c>
      <c r="E20" s="78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0.25</v>
      </c>
      <c r="E21" s="75">
        <f>УпрВесКоэф!E21</f>
        <v>0.2</v>
      </c>
      <c r="F21" s="23">
        <f t="shared" si="0"/>
        <v>0.05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0</v>
      </c>
      <c r="E23" s="79">
        <f>УпрВесКоэф!E23</f>
        <v>0.05</v>
      </c>
      <c r="F23" s="28">
        <f t="shared" si="0"/>
        <v>0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110</v>
      </c>
      <c r="H24" s="370">
        <f>(F24+F25+F26+F27)-УпрВесКоэф!$K$25</f>
        <v>0.65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0.1</v>
      </c>
      <c r="E25" s="75">
        <f>УпрВесКоэф!E25</f>
        <v>1.5</v>
      </c>
      <c r="F25" s="23">
        <f t="shared" si="0"/>
        <v>0.15000000000000002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0.65</v>
      </c>
      <c r="E28" s="78">
        <f>УпрВесКоэф!E28</f>
        <v>1.4279999999999999</v>
      </c>
      <c r="F28" s="27">
        <f t="shared" si="0"/>
        <v>0.92820000000000003</v>
      </c>
      <c r="G28" s="39" t="s">
        <v>110</v>
      </c>
      <c r="H28" s="179">
        <f>F28-УпрВесКоэф!$K$28</f>
        <v>0.92820000000000003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4.8073399999999999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9:A12"/>
    <mergeCell ref="G9:G12"/>
    <mergeCell ref="A13:A23"/>
    <mergeCell ref="G13:G23"/>
    <mergeCell ref="A24:A27"/>
    <mergeCell ref="G24:G27"/>
    <mergeCell ref="A4:A7"/>
    <mergeCell ref="G4:G7"/>
    <mergeCell ref="A1:H1"/>
    <mergeCell ref="A2:A3"/>
    <mergeCell ref="B2:B3"/>
    <mergeCell ref="C2:F2"/>
    <mergeCell ref="G2:H2"/>
    <mergeCell ref="H5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90" zoomScaleNormal="90" workbookViewId="0">
      <selection activeCell="H29" sqref="H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275" t="s">
        <v>42</v>
      </c>
      <c r="D3" s="275" t="s">
        <v>109</v>
      </c>
      <c r="E3" s="275" t="s">
        <v>9</v>
      </c>
      <c r="F3" s="275" t="s">
        <v>8</v>
      </c>
      <c r="G3" s="275" t="s">
        <v>10</v>
      </c>
      <c r="H3" s="275" t="s">
        <v>13</v>
      </c>
      <c r="J3" s="3"/>
    </row>
    <row r="4" spans="1:10" ht="30" x14ac:dyDescent="0.25">
      <c r="A4" s="392" t="s">
        <v>3</v>
      </c>
      <c r="B4" s="271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111</v>
      </c>
      <c r="H4" s="180">
        <f>F4-УпрВесКоэф!$K$4</f>
        <v>0</v>
      </c>
      <c r="J4" s="3"/>
    </row>
    <row r="5" spans="1:10" ht="30" x14ac:dyDescent="0.25">
      <c r="A5" s="393"/>
      <c r="B5" s="272" t="s">
        <v>11</v>
      </c>
      <c r="C5" s="6">
        <v>0.7</v>
      </c>
      <c r="D5" s="49">
        <v>0.97</v>
      </c>
      <c r="E5" s="75">
        <f>УпрВесКоэф!E5</f>
        <v>1</v>
      </c>
      <c r="F5" s="278">
        <f t="shared" ref="F5:F28" si="0">D5*E5</f>
        <v>0.97</v>
      </c>
      <c r="G5" s="377"/>
      <c r="H5" s="391">
        <f>(F5+F6+F7)-УпрВесКоэф!$K$6</f>
        <v>0.97</v>
      </c>
      <c r="J5" s="3"/>
    </row>
    <row r="6" spans="1:10" ht="35.25" customHeight="1" x14ac:dyDescent="0.25">
      <c r="A6" s="393"/>
      <c r="B6" s="272" t="s">
        <v>12</v>
      </c>
      <c r="C6" s="6">
        <v>0.3</v>
      </c>
      <c r="D6" s="49">
        <v>0</v>
      </c>
      <c r="E6" s="75">
        <f>УпрВесКоэф!E6</f>
        <v>0.8</v>
      </c>
      <c r="F6" s="278">
        <f t="shared" si="0"/>
        <v>0</v>
      </c>
      <c r="G6" s="377"/>
      <c r="H6" s="371"/>
      <c r="J6" s="3"/>
    </row>
    <row r="7" spans="1:10" ht="30.75" thickBot="1" x14ac:dyDescent="0.3">
      <c r="A7" s="394"/>
      <c r="B7" s="273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0.36</v>
      </c>
      <c r="E8" s="74">
        <f>УпрВесКоэф!E8</f>
        <v>1.111</v>
      </c>
      <c r="F8" s="26">
        <f t="shared" si="0"/>
        <v>0.39995999999999998</v>
      </c>
      <c r="G8" s="274" t="s">
        <v>110</v>
      </c>
      <c r="H8" s="269">
        <f>F8-УпрВесКоэф!$K$8</f>
        <v>0.39995999999999998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0.38</v>
      </c>
      <c r="E9" s="74">
        <f>УпрВесКоэф!E9</f>
        <v>0.311</v>
      </c>
      <c r="F9" s="26">
        <f t="shared" si="0"/>
        <v>0.11818000000000001</v>
      </c>
      <c r="G9" s="376" t="s">
        <v>110</v>
      </c>
      <c r="H9" s="370">
        <f>(F9+F10+F11+F12)-УпрВесКоэф!$K$10</f>
        <v>0.43618000000000001</v>
      </c>
      <c r="J9" s="3"/>
    </row>
    <row r="10" spans="1:10" ht="93.75" customHeight="1" x14ac:dyDescent="0.25">
      <c r="A10" s="374"/>
      <c r="B10" s="277" t="s">
        <v>17</v>
      </c>
      <c r="C10" s="18">
        <v>0.8</v>
      </c>
      <c r="D10" s="49">
        <v>0.36</v>
      </c>
      <c r="E10" s="75">
        <f>УпрВесКоэф!E10</f>
        <v>0.3</v>
      </c>
      <c r="F10" s="278">
        <f t="shared" si="0"/>
        <v>0.108</v>
      </c>
      <c r="G10" s="377"/>
      <c r="H10" s="371"/>
      <c r="J10" s="3"/>
    </row>
    <row r="11" spans="1:10" ht="90" x14ac:dyDescent="0.25">
      <c r="A11" s="374"/>
      <c r="B11" s="277" t="s">
        <v>18</v>
      </c>
      <c r="C11" s="18">
        <v>0.8</v>
      </c>
      <c r="D11" s="49">
        <v>0.34</v>
      </c>
      <c r="E11" s="75">
        <f>УпрВесКоэф!E11</f>
        <v>0.3</v>
      </c>
      <c r="F11" s="278">
        <f t="shared" si="0"/>
        <v>0.10200000000000001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0.36</v>
      </c>
      <c r="E12" s="76">
        <f>УпрВесКоэф!E12</f>
        <v>0.3</v>
      </c>
      <c r="F12" s="48">
        <f t="shared" si="0"/>
        <v>0.108</v>
      </c>
      <c r="G12" s="378"/>
      <c r="H12" s="372"/>
      <c r="J12" s="3"/>
    </row>
    <row r="13" spans="1:10" ht="90" x14ac:dyDescent="0.25">
      <c r="A13" s="379" t="s">
        <v>4</v>
      </c>
      <c r="B13" s="277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1.1040000000000001</v>
      </c>
      <c r="J13" s="3"/>
    </row>
    <row r="14" spans="1:10" ht="90" x14ac:dyDescent="0.25">
      <c r="A14" s="374"/>
      <c r="B14" s="277" t="s">
        <v>20</v>
      </c>
      <c r="C14" s="18">
        <v>0.8</v>
      </c>
      <c r="D14" s="49">
        <v>1</v>
      </c>
      <c r="E14" s="75">
        <f>УпрВесКоэф!E14</f>
        <v>0.2</v>
      </c>
      <c r="F14" s="278">
        <f t="shared" si="0"/>
        <v>0.2</v>
      </c>
      <c r="G14" s="377"/>
      <c r="H14" s="371"/>
      <c r="J14" s="3"/>
    </row>
    <row r="15" spans="1:10" ht="45" x14ac:dyDescent="0.25">
      <c r="A15" s="374"/>
      <c r="B15" s="277" t="s">
        <v>21</v>
      </c>
      <c r="C15" s="20" t="s">
        <v>15</v>
      </c>
      <c r="D15" s="32">
        <v>1</v>
      </c>
      <c r="E15" s="75">
        <f>УпрВесКоэф!E15</f>
        <v>0.05</v>
      </c>
      <c r="F15" s="278">
        <f t="shared" si="0"/>
        <v>0.05</v>
      </c>
      <c r="G15" s="377"/>
      <c r="H15" s="371"/>
      <c r="J15" s="3"/>
    </row>
    <row r="16" spans="1:10" ht="75" x14ac:dyDescent="0.25">
      <c r="A16" s="374"/>
      <c r="B16" s="277" t="s">
        <v>22</v>
      </c>
      <c r="C16" s="20" t="s">
        <v>15</v>
      </c>
      <c r="D16" s="32">
        <v>1</v>
      </c>
      <c r="E16" s="75">
        <f>УпрВесКоэф!E16</f>
        <v>0.05</v>
      </c>
      <c r="F16" s="278">
        <f t="shared" si="0"/>
        <v>0.05</v>
      </c>
      <c r="G16" s="377"/>
      <c r="H16" s="371"/>
      <c r="J16" s="3"/>
    </row>
    <row r="17" spans="1:10" ht="135" x14ac:dyDescent="0.25">
      <c r="A17" s="374"/>
      <c r="B17" s="277" t="s">
        <v>35</v>
      </c>
      <c r="C17" s="18">
        <v>0.5</v>
      </c>
      <c r="D17" s="49">
        <v>0.88</v>
      </c>
      <c r="E17" s="75">
        <f>УпрВесКоэф!E17</f>
        <v>0.2</v>
      </c>
      <c r="F17" s="278">
        <f t="shared" si="0"/>
        <v>0.17600000000000002</v>
      </c>
      <c r="G17" s="377"/>
      <c r="H17" s="371"/>
      <c r="J17" s="3"/>
    </row>
    <row r="18" spans="1:10" ht="90" x14ac:dyDescent="0.25">
      <c r="A18" s="374"/>
      <c r="B18" s="277" t="s">
        <v>23</v>
      </c>
      <c r="C18" s="18">
        <v>0.7</v>
      </c>
      <c r="D18" s="49">
        <v>0.42</v>
      </c>
      <c r="E18" s="75">
        <f>УпрВесКоэф!E18</f>
        <v>0.2</v>
      </c>
      <c r="F18" s="278">
        <f t="shared" si="0"/>
        <v>8.4000000000000005E-2</v>
      </c>
      <c r="G18" s="377"/>
      <c r="H18" s="371"/>
      <c r="J18" s="3"/>
    </row>
    <row r="19" spans="1:10" ht="60" x14ac:dyDescent="0.25">
      <c r="A19" s="374"/>
      <c r="B19" s="277" t="s">
        <v>24</v>
      </c>
      <c r="C19" s="18">
        <v>1</v>
      </c>
      <c r="D19" s="49">
        <v>0.88</v>
      </c>
      <c r="E19" s="75">
        <f>УпрВесКоэф!E19</f>
        <v>0.15</v>
      </c>
      <c r="F19" s="278">
        <f t="shared" si="0"/>
        <v>0.13200000000000001</v>
      </c>
      <c r="G19" s="377"/>
      <c r="H19" s="371"/>
      <c r="J19" s="3"/>
    </row>
    <row r="20" spans="1:10" ht="60" x14ac:dyDescent="0.25">
      <c r="A20" s="374"/>
      <c r="B20" s="277" t="s">
        <v>25</v>
      </c>
      <c r="C20" s="52">
        <v>0.25</v>
      </c>
      <c r="D20" s="49">
        <v>0.13</v>
      </c>
      <c r="E20" s="78">
        <f>УпрВесКоэф!E20</f>
        <v>0.2</v>
      </c>
      <c r="F20" s="27">
        <f t="shared" si="0"/>
        <v>2.6000000000000002E-2</v>
      </c>
      <c r="G20" s="377"/>
      <c r="H20" s="371"/>
      <c r="J20" s="3"/>
    </row>
    <row r="21" spans="1:10" ht="45" x14ac:dyDescent="0.25">
      <c r="A21" s="374"/>
      <c r="B21" s="277" t="s">
        <v>26</v>
      </c>
      <c r="C21" s="18">
        <v>0.35</v>
      </c>
      <c r="D21" s="47">
        <v>0.13</v>
      </c>
      <c r="E21" s="75">
        <f>УпрВесКоэф!E21</f>
        <v>0.2</v>
      </c>
      <c r="F21" s="278">
        <f t="shared" si="0"/>
        <v>2.6000000000000002E-2</v>
      </c>
      <c r="G21" s="377"/>
      <c r="H21" s="371"/>
      <c r="J21" s="3"/>
    </row>
    <row r="22" spans="1:10" ht="60" x14ac:dyDescent="0.25">
      <c r="A22" s="374"/>
      <c r="B22" s="277" t="s">
        <v>27</v>
      </c>
      <c r="C22" s="20" t="s">
        <v>15</v>
      </c>
      <c r="D22" s="32">
        <v>1</v>
      </c>
      <c r="E22" s="75">
        <f>УпрВесКоэф!E22</f>
        <v>0.05</v>
      </c>
      <c r="F22" s="278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110</v>
      </c>
      <c r="H24" s="370">
        <f>(F24+F25+F26+F27)-УпрВесКоэф!$K$25</f>
        <v>0.60499999999999998</v>
      </c>
      <c r="J24" s="3"/>
    </row>
    <row r="25" spans="1:10" ht="75" x14ac:dyDescent="0.25">
      <c r="A25" s="382"/>
      <c r="B25" s="277" t="s">
        <v>30</v>
      </c>
      <c r="C25" s="18">
        <v>0.15</v>
      </c>
      <c r="D25" s="49">
        <v>7.0000000000000007E-2</v>
      </c>
      <c r="E25" s="75">
        <f>УпрВесКоэф!E25</f>
        <v>1.5</v>
      </c>
      <c r="F25" s="278">
        <f t="shared" si="0"/>
        <v>0.10500000000000001</v>
      </c>
      <c r="G25" s="385"/>
      <c r="H25" s="371"/>
      <c r="J25" s="3"/>
    </row>
    <row r="26" spans="1:10" ht="36" customHeight="1" x14ac:dyDescent="0.25">
      <c r="A26" s="382"/>
      <c r="B26" s="277" t="s">
        <v>40</v>
      </c>
      <c r="C26" s="20" t="s">
        <v>15</v>
      </c>
      <c r="D26" s="32">
        <v>1</v>
      </c>
      <c r="E26" s="75">
        <f>УпрВесКоэф!E26</f>
        <v>0.25</v>
      </c>
      <c r="F26" s="278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</v>
      </c>
      <c r="E28" s="78">
        <f>УпрВесКоэф!E28</f>
        <v>1.4279999999999999</v>
      </c>
      <c r="F28" s="27">
        <f t="shared" si="0"/>
        <v>1.1424000000000001</v>
      </c>
      <c r="G28" s="276" t="s">
        <v>2</v>
      </c>
      <c r="H28" s="270">
        <f>F28-УпрВесКоэф!$K$28</f>
        <v>1.1424000000000001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4.65754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0.88</v>
      </c>
      <c r="E5" s="75">
        <f>УпрВесКоэф!E5</f>
        <v>1</v>
      </c>
      <c r="F5" s="23">
        <f t="shared" ref="F5:F28" si="0">D5*E5</f>
        <v>0.88</v>
      </c>
      <c r="G5" s="377"/>
      <c r="H5" s="391">
        <f>(F5+F6+F7)-УпрВесКоэф!$K$6</f>
        <v>1.0824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0.17799999999999999</v>
      </c>
      <c r="E6" s="75">
        <f>УпрВесКоэф!E6</f>
        <v>0.8</v>
      </c>
      <c r="F6" s="23">
        <f t="shared" si="0"/>
        <v>0.1424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1</v>
      </c>
      <c r="E9" s="74">
        <f>УпрВесКоэф!E9</f>
        <v>0.311</v>
      </c>
      <c r="F9" s="26">
        <f t="shared" si="0"/>
        <v>0.311</v>
      </c>
      <c r="G9" s="376" t="s">
        <v>2</v>
      </c>
      <c r="H9" s="370">
        <f>(F9+F10+F11+F12)-УпрВесКоэф!$K$10</f>
        <v>1.0609999999999999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</v>
      </c>
      <c r="E13" s="77">
        <f>УпрВесКоэф!E13</f>
        <v>0.26</v>
      </c>
      <c r="F13" s="51">
        <f t="shared" si="0"/>
        <v>0.182</v>
      </c>
      <c r="G13" s="377" t="s">
        <v>2</v>
      </c>
      <c r="H13" s="370">
        <f>(F13+F14+F15+F16+F17+F18+F19+F20+F21+F22+F23)-УпрВесКоэф!$K$17</f>
        <v>1.042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0.1</v>
      </c>
      <c r="E17" s="75">
        <f>УпрВесКоэф!E17</f>
        <v>0.2</v>
      </c>
      <c r="F17" s="23">
        <f t="shared" si="0"/>
        <v>2.0000000000000004E-2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</v>
      </c>
      <c r="E20" s="78">
        <f>УпрВесКоэф!E20</f>
        <v>0.2</v>
      </c>
      <c r="F20" s="27">
        <f t="shared" si="0"/>
        <v>2.0000000000000004E-2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0.06</v>
      </c>
      <c r="E24" s="80">
        <f>УпрВесКоэф!E24</f>
        <v>1.83</v>
      </c>
      <c r="F24" s="22">
        <f t="shared" si="0"/>
        <v>0.10979999999999999</v>
      </c>
      <c r="G24" s="384" t="s">
        <v>2</v>
      </c>
      <c r="H24" s="370">
        <f>(F24+F25+F26+F27)-УпрВесКоэф!$K$25</f>
        <v>1.4948000000000001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0.59</v>
      </c>
      <c r="E25" s="75">
        <f>УпрВесКоэф!E25</f>
        <v>1.5</v>
      </c>
      <c r="F25" s="23">
        <f t="shared" si="0"/>
        <v>0.88500000000000001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1</v>
      </c>
      <c r="E28" s="78">
        <f>УпрВесКоэф!E28</f>
        <v>1.4279999999999999</v>
      </c>
      <c r="F28" s="27">
        <f t="shared" si="0"/>
        <v>1.4279999999999999</v>
      </c>
      <c r="G28" s="39" t="s">
        <v>2</v>
      </c>
      <c r="H28" s="179">
        <f>F28-УпрВесКоэф!$K$28</f>
        <v>1.4279999999999999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7.2191999999999998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90" zoomScaleNormal="90" workbookViewId="0">
      <selection activeCell="D26" sqref="D26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275" t="s">
        <v>42</v>
      </c>
      <c r="D3" s="275" t="s">
        <v>109</v>
      </c>
      <c r="E3" s="275" t="s">
        <v>9</v>
      </c>
      <c r="F3" s="275" t="s">
        <v>8</v>
      </c>
      <c r="G3" s="275" t="s">
        <v>10</v>
      </c>
      <c r="H3" s="275" t="s">
        <v>13</v>
      </c>
      <c r="J3" s="3"/>
    </row>
    <row r="4" spans="1:10" ht="30" x14ac:dyDescent="0.25">
      <c r="A4" s="392" t="s">
        <v>3</v>
      </c>
      <c r="B4" s="271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118</v>
      </c>
      <c r="H4" s="180">
        <f>F4-УпрВесКоэф!$K$4</f>
        <v>0</v>
      </c>
      <c r="J4" s="3"/>
    </row>
    <row r="5" spans="1:10" ht="30" x14ac:dyDescent="0.25">
      <c r="A5" s="393"/>
      <c r="B5" s="272" t="s">
        <v>11</v>
      </c>
      <c r="C5" s="6">
        <v>0.7</v>
      </c>
      <c r="D5" s="49">
        <v>1</v>
      </c>
      <c r="E5" s="75">
        <f>УпрВесКоэф!E5</f>
        <v>1</v>
      </c>
      <c r="F5" s="278">
        <f t="shared" ref="F5:F28" si="0">D5*E5</f>
        <v>1</v>
      </c>
      <c r="G5" s="377"/>
      <c r="H5" s="391">
        <f>(F5+F6+F7)-УпрВесКоэф!$K$6</f>
        <v>1</v>
      </c>
      <c r="J5" s="3"/>
    </row>
    <row r="6" spans="1:10" ht="35.25" customHeight="1" x14ac:dyDescent="0.25">
      <c r="A6" s="393"/>
      <c r="B6" s="272" t="s">
        <v>12</v>
      </c>
      <c r="C6" s="6">
        <v>0.3</v>
      </c>
      <c r="D6" s="49">
        <v>0</v>
      </c>
      <c r="E6" s="75">
        <f>УпрВесКоэф!E6</f>
        <v>0.8</v>
      </c>
      <c r="F6" s="278">
        <f t="shared" si="0"/>
        <v>0</v>
      </c>
      <c r="G6" s="377"/>
      <c r="H6" s="371"/>
      <c r="J6" s="3"/>
    </row>
    <row r="7" spans="1:10" ht="30.75" thickBot="1" x14ac:dyDescent="0.3">
      <c r="A7" s="394"/>
      <c r="B7" s="273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0.28000000000000003</v>
      </c>
      <c r="E8" s="74">
        <f>УпрВесКоэф!E8</f>
        <v>1.111</v>
      </c>
      <c r="F8" s="26">
        <f t="shared" si="0"/>
        <v>0.31108000000000002</v>
      </c>
      <c r="G8" s="274" t="s">
        <v>110</v>
      </c>
      <c r="H8" s="269">
        <f>F8-УпрВесКоэф!$K$8</f>
        <v>0.31108000000000002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0.25</v>
      </c>
      <c r="E9" s="74">
        <f>УпрВесКоэф!E9</f>
        <v>0.311</v>
      </c>
      <c r="F9" s="26">
        <f t="shared" si="0"/>
        <v>7.775E-2</v>
      </c>
      <c r="G9" s="376" t="s">
        <v>110</v>
      </c>
      <c r="H9" s="370">
        <f>(F9+F10+F11+F12)-УпрВесКоэф!$K$10</f>
        <v>0.33575000000000005</v>
      </c>
      <c r="J9" s="3"/>
    </row>
    <row r="10" spans="1:10" ht="93.75" customHeight="1" x14ac:dyDescent="0.25">
      <c r="A10" s="374"/>
      <c r="B10" s="277" t="s">
        <v>17</v>
      </c>
      <c r="C10" s="18">
        <v>0.8</v>
      </c>
      <c r="D10" s="49">
        <v>0.16</v>
      </c>
      <c r="E10" s="75">
        <f>УпрВесКоэф!E10</f>
        <v>0.3</v>
      </c>
      <c r="F10" s="278">
        <f t="shared" si="0"/>
        <v>4.8000000000000001E-2</v>
      </c>
      <c r="G10" s="377"/>
      <c r="H10" s="371"/>
      <c r="J10" s="3"/>
    </row>
    <row r="11" spans="1:10" ht="90" x14ac:dyDescent="0.25">
      <c r="A11" s="374"/>
      <c r="B11" s="277" t="s">
        <v>18</v>
      </c>
      <c r="C11" s="18">
        <v>0.8</v>
      </c>
      <c r="D11" s="49">
        <v>0.42</v>
      </c>
      <c r="E11" s="75">
        <f>УпрВесКоэф!E11</f>
        <v>0.3</v>
      </c>
      <c r="F11" s="278">
        <f t="shared" si="0"/>
        <v>0.126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0.28000000000000003</v>
      </c>
      <c r="E12" s="76">
        <f>УпрВесКоэф!E12</f>
        <v>0.3</v>
      </c>
      <c r="F12" s="48">
        <f t="shared" si="0"/>
        <v>8.4000000000000005E-2</v>
      </c>
      <c r="G12" s="378"/>
      <c r="H12" s="372"/>
      <c r="J12" s="3"/>
    </row>
    <row r="13" spans="1:10" ht="90" x14ac:dyDescent="0.25">
      <c r="A13" s="379" t="s">
        <v>4</v>
      </c>
      <c r="B13" s="277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2</v>
      </c>
      <c r="H13" s="370">
        <f>(F13+F14+F15+F16+F17+F18+F19+F20+F21+F22+F23)-УпрВесКоэф!$K$17</f>
        <v>1.0945000000000003</v>
      </c>
      <c r="J13" s="3"/>
    </row>
    <row r="14" spans="1:10" ht="90" x14ac:dyDescent="0.25">
      <c r="A14" s="374"/>
      <c r="B14" s="277" t="s">
        <v>20</v>
      </c>
      <c r="C14" s="18">
        <v>0.8</v>
      </c>
      <c r="D14" s="49">
        <v>1</v>
      </c>
      <c r="E14" s="75">
        <f>УпрВесКоэф!E14</f>
        <v>0.2</v>
      </c>
      <c r="F14" s="278">
        <f t="shared" si="0"/>
        <v>0.2</v>
      </c>
      <c r="G14" s="377"/>
      <c r="H14" s="371"/>
      <c r="J14" s="3"/>
    </row>
    <row r="15" spans="1:10" ht="45" x14ac:dyDescent="0.25">
      <c r="A15" s="374"/>
      <c r="B15" s="277" t="s">
        <v>21</v>
      </c>
      <c r="C15" s="20" t="s">
        <v>15</v>
      </c>
      <c r="D15" s="32">
        <v>1</v>
      </c>
      <c r="E15" s="75">
        <f>УпрВесКоэф!E15</f>
        <v>0.05</v>
      </c>
      <c r="F15" s="278">
        <f t="shared" si="0"/>
        <v>0.05</v>
      </c>
      <c r="G15" s="377"/>
      <c r="H15" s="371"/>
      <c r="J15" s="3"/>
    </row>
    <row r="16" spans="1:10" ht="75" x14ac:dyDescent="0.25">
      <c r="A16" s="374"/>
      <c r="B16" s="277" t="s">
        <v>22</v>
      </c>
      <c r="C16" s="20" t="s">
        <v>15</v>
      </c>
      <c r="D16" s="32">
        <v>1</v>
      </c>
      <c r="E16" s="75">
        <f>УпрВесКоэф!E16</f>
        <v>0.05</v>
      </c>
      <c r="F16" s="278">
        <f t="shared" si="0"/>
        <v>0.05</v>
      </c>
      <c r="G16" s="377"/>
      <c r="H16" s="371"/>
      <c r="J16" s="3"/>
    </row>
    <row r="17" spans="1:10" ht="135" x14ac:dyDescent="0.25">
      <c r="A17" s="374"/>
      <c r="B17" s="277" t="s">
        <v>35</v>
      </c>
      <c r="C17" s="18">
        <v>0.5</v>
      </c>
      <c r="D17" s="49">
        <v>0.77</v>
      </c>
      <c r="E17" s="75">
        <f>УпрВесКоэф!E17</f>
        <v>0.2</v>
      </c>
      <c r="F17" s="278">
        <f t="shared" si="0"/>
        <v>0.15400000000000003</v>
      </c>
      <c r="G17" s="377"/>
      <c r="H17" s="371"/>
      <c r="J17" s="3"/>
    </row>
    <row r="18" spans="1:10" ht="90" x14ac:dyDescent="0.25">
      <c r="A18" s="374"/>
      <c r="B18" s="277" t="s">
        <v>23</v>
      </c>
      <c r="C18" s="18">
        <v>0.7</v>
      </c>
      <c r="D18" s="49">
        <v>0.67</v>
      </c>
      <c r="E18" s="75">
        <f>УпрВесКоэф!E18</f>
        <v>0.2</v>
      </c>
      <c r="F18" s="278">
        <f t="shared" si="0"/>
        <v>0.13400000000000001</v>
      </c>
      <c r="G18" s="377"/>
      <c r="H18" s="371"/>
      <c r="J18" s="3"/>
    </row>
    <row r="19" spans="1:10" ht="60" x14ac:dyDescent="0.25">
      <c r="A19" s="374"/>
      <c r="B19" s="277" t="s">
        <v>24</v>
      </c>
      <c r="C19" s="18">
        <v>1</v>
      </c>
      <c r="D19" s="49">
        <v>0.87</v>
      </c>
      <c r="E19" s="75">
        <f>УпрВесКоэф!E19</f>
        <v>0.15</v>
      </c>
      <c r="F19" s="278">
        <f t="shared" si="0"/>
        <v>0.1305</v>
      </c>
      <c r="G19" s="377"/>
      <c r="H19" s="371"/>
      <c r="J19" s="3"/>
    </row>
    <row r="20" spans="1:10" ht="60" x14ac:dyDescent="0.25">
      <c r="A20" s="374"/>
      <c r="B20" s="277" t="s">
        <v>25</v>
      </c>
      <c r="C20" s="52">
        <v>0.25</v>
      </c>
      <c r="D20" s="49">
        <v>0.2</v>
      </c>
      <c r="E20" s="78">
        <f>УпрВесКоэф!E20</f>
        <v>0.2</v>
      </c>
      <c r="F20" s="27">
        <f t="shared" si="0"/>
        <v>4.0000000000000008E-2</v>
      </c>
      <c r="G20" s="377"/>
      <c r="H20" s="371"/>
      <c r="J20" s="3"/>
    </row>
    <row r="21" spans="1:10" ht="45" x14ac:dyDescent="0.25">
      <c r="A21" s="374"/>
      <c r="B21" s="277" t="s">
        <v>26</v>
      </c>
      <c r="C21" s="18">
        <v>0.35</v>
      </c>
      <c r="D21" s="47">
        <v>0.13</v>
      </c>
      <c r="E21" s="75">
        <f>УпрВесКоэф!E21</f>
        <v>0.2</v>
      </c>
      <c r="F21" s="278">
        <f t="shared" si="0"/>
        <v>2.6000000000000002E-2</v>
      </c>
      <c r="G21" s="377"/>
      <c r="H21" s="371"/>
      <c r="J21" s="3"/>
    </row>
    <row r="22" spans="1:10" ht="60" x14ac:dyDescent="0.25">
      <c r="A22" s="374"/>
      <c r="B22" s="277" t="s">
        <v>27</v>
      </c>
      <c r="C22" s="20" t="s">
        <v>15</v>
      </c>
      <c r="D22" s="32">
        <v>1</v>
      </c>
      <c r="E22" s="75">
        <f>УпрВесКоэф!E22</f>
        <v>0.05</v>
      </c>
      <c r="F22" s="278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0</v>
      </c>
      <c r="E23" s="79">
        <f>УпрВесКоэф!E23</f>
        <v>0.05</v>
      </c>
      <c r="F23" s="28">
        <f t="shared" si="0"/>
        <v>0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110</v>
      </c>
      <c r="H24" s="370">
        <f>(F24+F25+F26+F27)-УпрВесКоэф!$K$25</f>
        <v>0.57499999999999996</v>
      </c>
      <c r="J24" s="3"/>
    </row>
    <row r="25" spans="1:10" ht="75" x14ac:dyDescent="0.25">
      <c r="A25" s="382"/>
      <c r="B25" s="277" t="s">
        <v>30</v>
      </c>
      <c r="C25" s="18">
        <v>0.15</v>
      </c>
      <c r="D25" s="49">
        <v>0.05</v>
      </c>
      <c r="E25" s="75">
        <f>УпрВесКоэф!E25</f>
        <v>1.5</v>
      </c>
      <c r="F25" s="278">
        <f t="shared" si="0"/>
        <v>7.5000000000000011E-2</v>
      </c>
      <c r="G25" s="385"/>
      <c r="H25" s="371"/>
      <c r="J25" s="3"/>
    </row>
    <row r="26" spans="1:10" ht="36" customHeight="1" x14ac:dyDescent="0.25">
      <c r="A26" s="382"/>
      <c r="B26" s="277" t="s">
        <v>40</v>
      </c>
      <c r="C26" s="20" t="s">
        <v>15</v>
      </c>
      <c r="D26" s="32">
        <v>1</v>
      </c>
      <c r="E26" s="75">
        <f>УпрВесКоэф!E26</f>
        <v>0.25</v>
      </c>
      <c r="F26" s="278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</v>
      </c>
      <c r="E28" s="78">
        <f>УпрВесКоэф!E28</f>
        <v>1.4279999999999999</v>
      </c>
      <c r="F28" s="27">
        <f t="shared" si="0"/>
        <v>1.1424000000000001</v>
      </c>
      <c r="G28" s="276" t="s">
        <v>2</v>
      </c>
      <c r="H28" s="270">
        <f>F28-УпрВесКоэф!$K$28</f>
        <v>1.1424000000000001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4.458730000000001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E28" sqref="E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300" t="s">
        <v>42</v>
      </c>
      <c r="D3" s="300" t="s">
        <v>109</v>
      </c>
      <c r="E3" s="300" t="s">
        <v>9</v>
      </c>
      <c r="F3" s="300" t="s">
        <v>8</v>
      </c>
      <c r="G3" s="300" t="s">
        <v>10</v>
      </c>
      <c r="H3" s="300" t="s">
        <v>13</v>
      </c>
      <c r="J3" s="3"/>
    </row>
    <row r="4" spans="1:10" ht="30" x14ac:dyDescent="0.25">
      <c r="A4" s="392" t="s">
        <v>3</v>
      </c>
      <c r="B4" s="296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118</v>
      </c>
      <c r="H4" s="180">
        <f>F4-УпрВесКоэф!$K$4</f>
        <v>0</v>
      </c>
      <c r="J4" s="3"/>
    </row>
    <row r="5" spans="1:10" ht="30" x14ac:dyDescent="0.25">
      <c r="A5" s="393"/>
      <c r="B5" s="297" t="s">
        <v>11</v>
      </c>
      <c r="C5" s="6">
        <v>0.7</v>
      </c>
      <c r="D5" s="49">
        <v>0.7</v>
      </c>
      <c r="E5" s="75">
        <f>УпрВесКоэф!E5</f>
        <v>1</v>
      </c>
      <c r="F5" s="304">
        <f t="shared" ref="F5:F28" si="0">D5*E5</f>
        <v>0.7</v>
      </c>
      <c r="G5" s="377"/>
      <c r="H5" s="391">
        <f>(F5+F6+F7)-УпрВесКоэф!$K$6</f>
        <v>0.93199999999999994</v>
      </c>
      <c r="J5" s="3"/>
    </row>
    <row r="6" spans="1:10" ht="35.25" customHeight="1" x14ac:dyDescent="0.25">
      <c r="A6" s="393"/>
      <c r="B6" s="297" t="s">
        <v>12</v>
      </c>
      <c r="C6" s="6">
        <v>0.3</v>
      </c>
      <c r="D6" s="49">
        <v>0.28999999999999998</v>
      </c>
      <c r="E6" s="75">
        <f>УпрВесКоэф!E6</f>
        <v>0.8</v>
      </c>
      <c r="F6" s="304">
        <f t="shared" si="0"/>
        <v>0.23199999999999998</v>
      </c>
      <c r="G6" s="377"/>
      <c r="H6" s="371"/>
      <c r="J6" s="3"/>
    </row>
    <row r="7" spans="1:10" ht="30.75" thickBot="1" x14ac:dyDescent="0.3">
      <c r="A7" s="394"/>
      <c r="B7" s="298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0.46400000000000002</v>
      </c>
      <c r="E8" s="74">
        <f>УпрВесКоэф!E8</f>
        <v>1.111</v>
      </c>
      <c r="F8" s="26">
        <f t="shared" si="0"/>
        <v>0.51550400000000007</v>
      </c>
      <c r="G8" s="299" t="s">
        <v>110</v>
      </c>
      <c r="H8" s="302">
        <f>F8-УпрВесКоэф!$K$8</f>
        <v>0.51550400000000007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0.66700000000000004</v>
      </c>
      <c r="E9" s="74">
        <f>УпрВесКоэф!E9</f>
        <v>0.311</v>
      </c>
      <c r="F9" s="26">
        <f t="shared" si="0"/>
        <v>0.20743700000000001</v>
      </c>
      <c r="G9" s="376" t="s">
        <v>110</v>
      </c>
      <c r="H9" s="370">
        <f>(F9+F10+F11+F12)-УпрВесКоэф!$K$10</f>
        <v>0.61273699999999998</v>
      </c>
      <c r="J9" s="3"/>
    </row>
    <row r="10" spans="1:10" ht="93.75" customHeight="1" x14ac:dyDescent="0.25">
      <c r="A10" s="374"/>
      <c r="B10" s="305" t="s">
        <v>17</v>
      </c>
      <c r="C10" s="18">
        <v>0.8</v>
      </c>
      <c r="D10" s="49">
        <v>0.42899999999999999</v>
      </c>
      <c r="E10" s="75">
        <f>УпрВесКоэф!E10</f>
        <v>0.3</v>
      </c>
      <c r="F10" s="304">
        <f t="shared" si="0"/>
        <v>0.12869999999999998</v>
      </c>
      <c r="G10" s="377"/>
      <c r="H10" s="371"/>
      <c r="J10" s="3"/>
    </row>
    <row r="11" spans="1:10" ht="90" x14ac:dyDescent="0.25">
      <c r="A11" s="374"/>
      <c r="B11" s="305" t="s">
        <v>18</v>
      </c>
      <c r="C11" s="18">
        <v>0.8</v>
      </c>
      <c r="D11" s="49">
        <v>0.41799999999999998</v>
      </c>
      <c r="E11" s="75">
        <f>УпрВесКоэф!E11</f>
        <v>0.3</v>
      </c>
      <c r="F11" s="304">
        <f t="shared" si="0"/>
        <v>0.12539999999999998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0.504</v>
      </c>
      <c r="E12" s="76">
        <f>УпрВесКоэф!E12</f>
        <v>0.3</v>
      </c>
      <c r="F12" s="48">
        <f t="shared" si="0"/>
        <v>0.1512</v>
      </c>
      <c r="G12" s="378"/>
      <c r="H12" s="372"/>
      <c r="J12" s="3"/>
    </row>
    <row r="13" spans="1:10" ht="90" x14ac:dyDescent="0.25">
      <c r="A13" s="379" t="s">
        <v>4</v>
      </c>
      <c r="B13" s="30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110</v>
      </c>
      <c r="H13" s="370">
        <f>(F13+F14+F15+F16+F17+F18+F19+F20+F21+F22+F23)-УпрВесКоэф!$K$17</f>
        <v>0.92600000000000016</v>
      </c>
      <c r="J13" s="3"/>
    </row>
    <row r="14" spans="1:10" ht="90" x14ac:dyDescent="0.25">
      <c r="A14" s="374"/>
      <c r="B14" s="305" t="s">
        <v>20</v>
      </c>
      <c r="C14" s="18">
        <v>0.8</v>
      </c>
      <c r="D14" s="49">
        <v>1</v>
      </c>
      <c r="E14" s="75">
        <f>УпрВесКоэф!E14</f>
        <v>0.2</v>
      </c>
      <c r="F14" s="304">
        <f t="shared" si="0"/>
        <v>0.2</v>
      </c>
      <c r="G14" s="377"/>
      <c r="H14" s="371"/>
      <c r="J14" s="3"/>
    </row>
    <row r="15" spans="1:10" ht="45" x14ac:dyDescent="0.25">
      <c r="A15" s="374"/>
      <c r="B15" s="305" t="s">
        <v>21</v>
      </c>
      <c r="C15" s="20" t="s">
        <v>15</v>
      </c>
      <c r="D15" s="32">
        <v>1</v>
      </c>
      <c r="E15" s="75">
        <f>УпрВесКоэф!E15</f>
        <v>0.05</v>
      </c>
      <c r="F15" s="304">
        <f t="shared" si="0"/>
        <v>0.05</v>
      </c>
      <c r="G15" s="377"/>
      <c r="H15" s="371"/>
      <c r="J15" s="3"/>
    </row>
    <row r="16" spans="1:10" ht="75" x14ac:dyDescent="0.25">
      <c r="A16" s="374"/>
      <c r="B16" s="305" t="s">
        <v>22</v>
      </c>
      <c r="C16" s="20" t="s">
        <v>15</v>
      </c>
      <c r="D16" s="32">
        <v>1</v>
      </c>
      <c r="E16" s="75">
        <f>УпрВесКоэф!E16</f>
        <v>0.05</v>
      </c>
      <c r="F16" s="304">
        <f t="shared" si="0"/>
        <v>0.05</v>
      </c>
      <c r="G16" s="377"/>
      <c r="H16" s="371"/>
      <c r="J16" s="3"/>
    </row>
    <row r="17" spans="1:10" ht="135" x14ac:dyDescent="0.25">
      <c r="A17" s="374"/>
      <c r="B17" s="305" t="s">
        <v>35</v>
      </c>
      <c r="C17" s="18">
        <v>0.5</v>
      </c>
      <c r="D17" s="49">
        <v>0.5</v>
      </c>
      <c r="E17" s="75">
        <f>УпрВесКоэф!E17</f>
        <v>0.2</v>
      </c>
      <c r="F17" s="304">
        <f t="shared" si="0"/>
        <v>0.1</v>
      </c>
      <c r="G17" s="377"/>
      <c r="H17" s="371"/>
      <c r="J17" s="3"/>
    </row>
    <row r="18" spans="1:10" ht="90" x14ac:dyDescent="0.25">
      <c r="A18" s="374"/>
      <c r="B18" s="305" t="s">
        <v>23</v>
      </c>
      <c r="C18" s="18">
        <v>0.7</v>
      </c>
      <c r="D18" s="49">
        <v>0.77</v>
      </c>
      <c r="E18" s="75">
        <f>УпрВесКоэф!E18</f>
        <v>0.2</v>
      </c>
      <c r="F18" s="304">
        <f t="shared" si="0"/>
        <v>0.15400000000000003</v>
      </c>
      <c r="G18" s="377"/>
      <c r="H18" s="371"/>
      <c r="J18" s="3"/>
    </row>
    <row r="19" spans="1:10" ht="60" x14ac:dyDescent="0.25">
      <c r="A19" s="374"/>
      <c r="B19" s="305" t="s">
        <v>24</v>
      </c>
      <c r="C19" s="18">
        <v>1</v>
      </c>
      <c r="D19" s="49">
        <v>0</v>
      </c>
      <c r="E19" s="75">
        <f>УпрВесКоэф!E19</f>
        <v>0.15</v>
      </c>
      <c r="F19" s="304">
        <f t="shared" si="0"/>
        <v>0</v>
      </c>
      <c r="G19" s="377"/>
      <c r="H19" s="371"/>
      <c r="J19" s="3"/>
    </row>
    <row r="20" spans="1:10" ht="60" x14ac:dyDescent="0.25">
      <c r="A20" s="374"/>
      <c r="B20" s="305" t="s">
        <v>25</v>
      </c>
      <c r="C20" s="52">
        <v>0.25</v>
      </c>
      <c r="D20" s="49">
        <v>0.1</v>
      </c>
      <c r="E20" s="78">
        <f>УпрВесКоэф!E20</f>
        <v>0.2</v>
      </c>
      <c r="F20" s="27">
        <f t="shared" si="0"/>
        <v>2.0000000000000004E-2</v>
      </c>
      <c r="G20" s="377"/>
      <c r="H20" s="371"/>
      <c r="J20" s="3"/>
    </row>
    <row r="21" spans="1:10" ht="45" x14ac:dyDescent="0.25">
      <c r="A21" s="374"/>
      <c r="B21" s="305" t="s">
        <v>26</v>
      </c>
      <c r="C21" s="18">
        <v>0.35</v>
      </c>
      <c r="D21" s="47">
        <v>0.21</v>
      </c>
      <c r="E21" s="75">
        <f>УпрВесКоэф!E21</f>
        <v>0.2</v>
      </c>
      <c r="F21" s="304">
        <f t="shared" si="0"/>
        <v>4.2000000000000003E-2</v>
      </c>
      <c r="G21" s="377"/>
      <c r="H21" s="371"/>
      <c r="J21" s="3"/>
    </row>
    <row r="22" spans="1:10" ht="60" x14ac:dyDescent="0.25">
      <c r="A22" s="374"/>
      <c r="B22" s="305" t="s">
        <v>27</v>
      </c>
      <c r="C22" s="20" t="s">
        <v>15</v>
      </c>
      <c r="D22" s="32">
        <v>1</v>
      </c>
      <c r="E22" s="75">
        <f>УпрВесКоэф!E22</f>
        <v>0.05</v>
      </c>
      <c r="F22" s="304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0</v>
      </c>
      <c r="E23" s="79">
        <f>УпрВесКоэф!E23</f>
        <v>0.05</v>
      </c>
      <c r="F23" s="28">
        <f t="shared" si="0"/>
        <v>0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110</v>
      </c>
      <c r="H24" s="370">
        <f>(F24+F25+F26+F27)-УпрВесКоэф!$K$25</f>
        <v>0.59</v>
      </c>
      <c r="J24" s="3"/>
    </row>
    <row r="25" spans="1:10" ht="75" x14ac:dyDescent="0.25">
      <c r="A25" s="382"/>
      <c r="B25" s="305" t="s">
        <v>30</v>
      </c>
      <c r="C25" s="18">
        <v>0.15</v>
      </c>
      <c r="D25" s="49">
        <v>0.06</v>
      </c>
      <c r="E25" s="75">
        <f>УпрВесКоэф!E25</f>
        <v>1.5</v>
      </c>
      <c r="F25" s="304">
        <f t="shared" si="0"/>
        <v>0.09</v>
      </c>
      <c r="G25" s="385"/>
      <c r="H25" s="371"/>
      <c r="J25" s="3"/>
    </row>
    <row r="26" spans="1:10" ht="36" customHeight="1" x14ac:dyDescent="0.25">
      <c r="A26" s="382"/>
      <c r="B26" s="305" t="s">
        <v>40</v>
      </c>
      <c r="C26" s="20" t="s">
        <v>15</v>
      </c>
      <c r="D26" s="32">
        <v>1</v>
      </c>
      <c r="E26" s="75">
        <f>УпрВесКоэф!E26</f>
        <v>0.25</v>
      </c>
      <c r="F26" s="304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0.4</v>
      </c>
      <c r="E28" s="78">
        <f>УпрВесКоэф!E28</f>
        <v>1.4279999999999999</v>
      </c>
      <c r="F28" s="27">
        <f t="shared" si="0"/>
        <v>0.57120000000000004</v>
      </c>
      <c r="G28" s="303" t="s">
        <v>110</v>
      </c>
      <c r="H28" s="301">
        <f>F28-УпрВесКоэф!$K$28</f>
        <v>0.57120000000000004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4.1474409999999997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D32" sqref="D32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300" t="s">
        <v>42</v>
      </c>
      <c r="D3" s="300" t="s">
        <v>109</v>
      </c>
      <c r="E3" s="300" t="s">
        <v>9</v>
      </c>
      <c r="F3" s="300" t="s">
        <v>8</v>
      </c>
      <c r="G3" s="300" t="s">
        <v>10</v>
      </c>
      <c r="H3" s="300" t="s">
        <v>13</v>
      </c>
      <c r="J3" s="3"/>
    </row>
    <row r="4" spans="1:10" ht="30" x14ac:dyDescent="0.25">
      <c r="A4" s="392" t="s">
        <v>3</v>
      </c>
      <c r="B4" s="296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111</v>
      </c>
      <c r="H4" s="180">
        <f>F4-УпрВесКоэф!$K$4</f>
        <v>0</v>
      </c>
      <c r="J4" s="3"/>
    </row>
    <row r="5" spans="1:10" ht="30" x14ac:dyDescent="0.25">
      <c r="A5" s="393"/>
      <c r="B5" s="297" t="s">
        <v>11</v>
      </c>
      <c r="C5" s="6">
        <v>0.7</v>
      </c>
      <c r="D5" s="49">
        <v>0.95</v>
      </c>
      <c r="E5" s="75">
        <f>УпрВесКоэф!E5</f>
        <v>1</v>
      </c>
      <c r="F5" s="304">
        <f t="shared" ref="F5:F28" si="0">D5*E5</f>
        <v>0.95</v>
      </c>
      <c r="G5" s="377"/>
      <c r="H5" s="391">
        <f>(F5+F6+F7)-УпрВесКоэф!$K$6</f>
        <v>0.95</v>
      </c>
      <c r="J5" s="3"/>
    </row>
    <row r="6" spans="1:10" ht="35.25" customHeight="1" x14ac:dyDescent="0.25">
      <c r="A6" s="393"/>
      <c r="B6" s="297" t="s">
        <v>12</v>
      </c>
      <c r="C6" s="6">
        <v>0.3</v>
      </c>
      <c r="D6" s="49">
        <v>0</v>
      </c>
      <c r="E6" s="75">
        <f>УпрВесКоэф!E6</f>
        <v>0.8</v>
      </c>
      <c r="F6" s="304">
        <f t="shared" si="0"/>
        <v>0</v>
      </c>
      <c r="G6" s="377"/>
      <c r="H6" s="371"/>
      <c r="J6" s="3"/>
    </row>
    <row r="7" spans="1:10" ht="30.75" thickBot="1" x14ac:dyDescent="0.3">
      <c r="A7" s="394"/>
      <c r="B7" s="298" t="s">
        <v>16</v>
      </c>
      <c r="C7" s="46">
        <v>0.1</v>
      </c>
      <c r="D7" s="83">
        <v>0</v>
      </c>
      <c r="E7" s="76">
        <f>УпрВесКоэф!E7</f>
        <v>0.6</v>
      </c>
      <c r="F7" s="48">
        <f t="shared" si="0"/>
        <v>0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0.9</v>
      </c>
      <c r="E8" s="74">
        <f>УпрВесКоэф!E8</f>
        <v>1.111</v>
      </c>
      <c r="F8" s="26">
        <f t="shared" si="0"/>
        <v>0.99990000000000001</v>
      </c>
      <c r="G8" s="299" t="s">
        <v>2</v>
      </c>
      <c r="H8" s="302">
        <f>F8-УпрВесКоэф!$K$8</f>
        <v>0.99990000000000001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0.9</v>
      </c>
      <c r="E9" s="74">
        <f>УпрВесКоэф!E9</f>
        <v>0.311</v>
      </c>
      <c r="F9" s="26">
        <f t="shared" si="0"/>
        <v>0.27989999999999998</v>
      </c>
      <c r="G9" s="376" t="s">
        <v>2</v>
      </c>
      <c r="H9" s="370">
        <f>(F9+F10+F11+F12)-УпрВесКоэф!$K$10</f>
        <v>0.99990000000000001</v>
      </c>
      <c r="J9" s="3"/>
    </row>
    <row r="10" spans="1:10" ht="93.75" customHeight="1" x14ac:dyDescent="0.25">
      <c r="A10" s="374"/>
      <c r="B10" s="305" t="s">
        <v>17</v>
      </c>
      <c r="C10" s="18">
        <v>0.8</v>
      </c>
      <c r="D10" s="49">
        <v>0.8</v>
      </c>
      <c r="E10" s="75">
        <f>УпрВесКоэф!E10</f>
        <v>0.3</v>
      </c>
      <c r="F10" s="304">
        <f t="shared" si="0"/>
        <v>0.24</v>
      </c>
      <c r="G10" s="377"/>
      <c r="H10" s="371"/>
      <c r="J10" s="3"/>
    </row>
    <row r="11" spans="1:10" ht="90" x14ac:dyDescent="0.25">
      <c r="A11" s="374"/>
      <c r="B11" s="305" t="s">
        <v>18</v>
      </c>
      <c r="C11" s="18">
        <v>0.8</v>
      </c>
      <c r="D11" s="49">
        <v>0.8</v>
      </c>
      <c r="E11" s="75">
        <f>УпрВесКоэф!E11</f>
        <v>0.3</v>
      </c>
      <c r="F11" s="304">
        <f t="shared" si="0"/>
        <v>0.24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0.8</v>
      </c>
      <c r="E12" s="76">
        <f>УпрВесКоэф!E12</f>
        <v>0.3</v>
      </c>
      <c r="F12" s="48">
        <f t="shared" si="0"/>
        <v>0.24</v>
      </c>
      <c r="G12" s="378"/>
      <c r="H12" s="372"/>
      <c r="J12" s="3"/>
    </row>
    <row r="13" spans="1:10" ht="90" x14ac:dyDescent="0.25">
      <c r="A13" s="379" t="s">
        <v>4</v>
      </c>
      <c r="B13" s="305" t="s">
        <v>19</v>
      </c>
      <c r="C13" s="19">
        <v>0.5</v>
      </c>
      <c r="D13" s="45">
        <v>1</v>
      </c>
      <c r="E13" s="77">
        <f>УпрВесКоэф!E13</f>
        <v>0.26</v>
      </c>
      <c r="F13" s="51">
        <f t="shared" si="0"/>
        <v>0.26</v>
      </c>
      <c r="G13" s="377" t="s">
        <v>110</v>
      </c>
      <c r="H13" s="370">
        <f>(F13+F14+F15+F16+F17+F18+F19+F20+F21+F22+F23)-УпрВесКоэф!$K$17</f>
        <v>0.83100000000000018</v>
      </c>
      <c r="J13" s="3"/>
    </row>
    <row r="14" spans="1:10" ht="90" x14ac:dyDescent="0.25">
      <c r="A14" s="374"/>
      <c r="B14" s="305" t="s">
        <v>20</v>
      </c>
      <c r="C14" s="18">
        <v>0.8</v>
      </c>
      <c r="D14" s="49">
        <v>1</v>
      </c>
      <c r="E14" s="75">
        <f>УпрВесКоэф!E14</f>
        <v>0.2</v>
      </c>
      <c r="F14" s="304">
        <f t="shared" si="0"/>
        <v>0.2</v>
      </c>
      <c r="G14" s="377"/>
      <c r="H14" s="371"/>
      <c r="J14" s="3"/>
    </row>
    <row r="15" spans="1:10" ht="45" x14ac:dyDescent="0.25">
      <c r="A15" s="374"/>
      <c r="B15" s="305" t="s">
        <v>21</v>
      </c>
      <c r="C15" s="20" t="s">
        <v>15</v>
      </c>
      <c r="D15" s="32">
        <v>1</v>
      </c>
      <c r="E15" s="75">
        <f>УпрВесКоэф!E15</f>
        <v>0.05</v>
      </c>
      <c r="F15" s="304">
        <f t="shared" si="0"/>
        <v>0.05</v>
      </c>
      <c r="G15" s="377"/>
      <c r="H15" s="371"/>
      <c r="J15" s="3"/>
    </row>
    <row r="16" spans="1:10" ht="75" x14ac:dyDescent="0.25">
      <c r="A16" s="374"/>
      <c r="B16" s="305" t="s">
        <v>22</v>
      </c>
      <c r="C16" s="20" t="s">
        <v>15</v>
      </c>
      <c r="D16" s="32">
        <v>1</v>
      </c>
      <c r="E16" s="75">
        <f>УпрВесКоэф!E16</f>
        <v>0.05</v>
      </c>
      <c r="F16" s="304">
        <f t="shared" si="0"/>
        <v>0.05</v>
      </c>
      <c r="G16" s="377"/>
      <c r="H16" s="371"/>
      <c r="J16" s="3"/>
    </row>
    <row r="17" spans="1:10" ht="135" x14ac:dyDescent="0.25">
      <c r="A17" s="374"/>
      <c r="B17" s="305" t="s">
        <v>35</v>
      </c>
      <c r="C17" s="18">
        <v>0.5</v>
      </c>
      <c r="D17" s="49">
        <v>0.3</v>
      </c>
      <c r="E17" s="75">
        <f>УпрВесКоэф!E17</f>
        <v>0.2</v>
      </c>
      <c r="F17" s="304">
        <f t="shared" si="0"/>
        <v>0.06</v>
      </c>
      <c r="G17" s="377"/>
      <c r="H17" s="371"/>
      <c r="J17" s="3"/>
    </row>
    <row r="18" spans="1:10" ht="90" x14ac:dyDescent="0.25">
      <c r="A18" s="374"/>
      <c r="B18" s="305" t="s">
        <v>23</v>
      </c>
      <c r="C18" s="18">
        <v>0.7</v>
      </c>
      <c r="D18" s="49">
        <v>0.46</v>
      </c>
      <c r="E18" s="75">
        <f>УпрВесКоэф!E18</f>
        <v>0.2</v>
      </c>
      <c r="F18" s="304">
        <f t="shared" si="0"/>
        <v>9.2000000000000012E-2</v>
      </c>
      <c r="G18" s="377"/>
      <c r="H18" s="371"/>
      <c r="J18" s="3"/>
    </row>
    <row r="19" spans="1:10" ht="60" x14ac:dyDescent="0.25">
      <c r="A19" s="374"/>
      <c r="B19" s="305" t="s">
        <v>24</v>
      </c>
      <c r="C19" s="18">
        <v>1</v>
      </c>
      <c r="D19" s="49">
        <v>0.1</v>
      </c>
      <c r="E19" s="75">
        <f>УпрВесКоэф!E19</f>
        <v>0.15</v>
      </c>
      <c r="F19" s="304">
        <f t="shared" si="0"/>
        <v>1.4999999999999999E-2</v>
      </c>
      <c r="G19" s="377"/>
      <c r="H19" s="371"/>
      <c r="J19" s="3"/>
    </row>
    <row r="20" spans="1:10" ht="60" x14ac:dyDescent="0.25">
      <c r="A20" s="374"/>
      <c r="B20" s="305" t="s">
        <v>25</v>
      </c>
      <c r="C20" s="52">
        <v>0.25</v>
      </c>
      <c r="D20" s="49">
        <v>0.27</v>
      </c>
      <c r="E20" s="78">
        <f>УпрВесКоэф!E20</f>
        <v>0.2</v>
      </c>
      <c r="F20" s="27">
        <f t="shared" si="0"/>
        <v>5.4000000000000006E-2</v>
      </c>
      <c r="G20" s="377"/>
      <c r="H20" s="371"/>
      <c r="J20" s="3"/>
    </row>
    <row r="21" spans="1:10" ht="45" x14ac:dyDescent="0.25">
      <c r="A21" s="374"/>
      <c r="B21" s="305" t="s">
        <v>26</v>
      </c>
      <c r="C21" s="18">
        <v>0.35</v>
      </c>
      <c r="D21" s="47">
        <v>0</v>
      </c>
      <c r="E21" s="75">
        <f>УпрВесКоэф!E21</f>
        <v>0.2</v>
      </c>
      <c r="F21" s="304">
        <f t="shared" si="0"/>
        <v>0</v>
      </c>
      <c r="G21" s="377"/>
      <c r="H21" s="371"/>
      <c r="J21" s="3"/>
    </row>
    <row r="22" spans="1:10" ht="60" x14ac:dyDescent="0.25">
      <c r="A22" s="374"/>
      <c r="B22" s="305" t="s">
        <v>27</v>
      </c>
      <c r="C22" s="20" t="s">
        <v>15</v>
      </c>
      <c r="D22" s="32">
        <v>1</v>
      </c>
      <c r="E22" s="75">
        <f>УпрВесКоэф!E22</f>
        <v>0.05</v>
      </c>
      <c r="F22" s="304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0</v>
      </c>
      <c r="E23" s="79">
        <f>УпрВесКоэф!E23</f>
        <v>0.05</v>
      </c>
      <c r="F23" s="28">
        <f t="shared" si="0"/>
        <v>0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110</v>
      </c>
      <c r="H24" s="370">
        <f>(F24+F25+F26+F27)-УпрВесКоэф!$K$25</f>
        <v>0.51500000000000001</v>
      </c>
      <c r="J24" s="3"/>
    </row>
    <row r="25" spans="1:10" ht="75" x14ac:dyDescent="0.25">
      <c r="A25" s="382"/>
      <c r="B25" s="305" t="s">
        <v>30</v>
      </c>
      <c r="C25" s="18">
        <v>0.15</v>
      </c>
      <c r="D25" s="49">
        <v>0.01</v>
      </c>
      <c r="E25" s="75">
        <f>УпрВесКоэф!E25</f>
        <v>1.5</v>
      </c>
      <c r="F25" s="304">
        <f t="shared" si="0"/>
        <v>1.4999999999999999E-2</v>
      </c>
      <c r="G25" s="385"/>
      <c r="H25" s="371"/>
      <c r="J25" s="3"/>
    </row>
    <row r="26" spans="1:10" ht="36" customHeight="1" x14ac:dyDescent="0.25">
      <c r="A26" s="382"/>
      <c r="B26" s="305" t="s">
        <v>40</v>
      </c>
      <c r="C26" s="20" t="s">
        <v>15</v>
      </c>
      <c r="D26" s="32">
        <v>1</v>
      </c>
      <c r="E26" s="75">
        <f>УпрВесКоэф!E26</f>
        <v>0.25</v>
      </c>
      <c r="F26" s="304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</v>
      </c>
      <c r="E28" s="78">
        <f>УпрВесКоэф!E28</f>
        <v>1.4279999999999999</v>
      </c>
      <c r="F28" s="27">
        <f t="shared" si="0"/>
        <v>0</v>
      </c>
      <c r="G28" s="303" t="s">
        <v>110</v>
      </c>
      <c r="H28" s="301">
        <f>F28-УпрВесКоэф!$K$28</f>
        <v>0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4.2957999999999998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90" zoomScaleNormal="9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290" t="s">
        <v>42</v>
      </c>
      <c r="D3" s="290" t="s">
        <v>109</v>
      </c>
      <c r="E3" s="290" t="s">
        <v>9</v>
      </c>
      <c r="F3" s="290" t="s">
        <v>8</v>
      </c>
      <c r="G3" s="290" t="s">
        <v>10</v>
      </c>
      <c r="H3" s="290" t="s">
        <v>13</v>
      </c>
      <c r="J3" s="3"/>
    </row>
    <row r="4" spans="1:10" ht="30" x14ac:dyDescent="0.25">
      <c r="A4" s="392" t="s">
        <v>3</v>
      </c>
      <c r="B4" s="286" t="s">
        <v>36</v>
      </c>
      <c r="C4" s="219">
        <v>0.7</v>
      </c>
      <c r="D4" s="220">
        <v>0</v>
      </c>
      <c r="E4" s="80">
        <f>УпрВесКоэф!E4</f>
        <v>1.429</v>
      </c>
      <c r="F4" s="22">
        <f>D4*E4</f>
        <v>0</v>
      </c>
      <c r="G4" s="384" t="s">
        <v>118</v>
      </c>
      <c r="H4" s="180">
        <f>F4-УпрВесКоэф!$K$4</f>
        <v>0</v>
      </c>
      <c r="J4" s="3"/>
    </row>
    <row r="5" spans="1:10" ht="30" x14ac:dyDescent="0.25">
      <c r="A5" s="393"/>
      <c r="B5" s="287" t="s">
        <v>11</v>
      </c>
      <c r="C5" s="6">
        <v>0.7</v>
      </c>
      <c r="D5" s="217">
        <v>0.66</v>
      </c>
      <c r="E5" s="75">
        <f>УпрВесКоэф!E5</f>
        <v>1</v>
      </c>
      <c r="F5" s="293">
        <f t="shared" ref="F5:F28" si="0">D5*E5</f>
        <v>0.66</v>
      </c>
      <c r="G5" s="385"/>
      <c r="H5" s="395">
        <f>(F5+F6+F7)-УпрВесКоэф!$K$6</f>
        <v>0.78400000000000003</v>
      </c>
      <c r="J5" s="3"/>
    </row>
    <row r="6" spans="1:10" ht="35.25" customHeight="1" x14ac:dyDescent="0.25">
      <c r="A6" s="393"/>
      <c r="B6" s="287" t="s">
        <v>12</v>
      </c>
      <c r="C6" s="6">
        <v>0.3</v>
      </c>
      <c r="D6" s="217">
        <v>0.14000000000000001</v>
      </c>
      <c r="E6" s="75">
        <f>УпрВесКоэф!E6</f>
        <v>0.8</v>
      </c>
      <c r="F6" s="293">
        <f t="shared" si="0"/>
        <v>0.11200000000000002</v>
      </c>
      <c r="G6" s="385"/>
      <c r="H6" s="395"/>
      <c r="J6" s="3"/>
    </row>
    <row r="7" spans="1:10" ht="30.75" thickBot="1" x14ac:dyDescent="0.3">
      <c r="A7" s="394"/>
      <c r="B7" s="288" t="s">
        <v>16</v>
      </c>
      <c r="C7" s="221">
        <v>0.1</v>
      </c>
      <c r="D7" s="222">
        <v>0.02</v>
      </c>
      <c r="E7" s="81">
        <f>УпрВесКоэф!E7</f>
        <v>0.6</v>
      </c>
      <c r="F7" s="24">
        <f t="shared" si="0"/>
        <v>1.2E-2</v>
      </c>
      <c r="G7" s="386"/>
      <c r="H7" s="396"/>
      <c r="J7" s="3"/>
    </row>
    <row r="8" spans="1:10" ht="124.5" customHeight="1" thickBot="1" x14ac:dyDescent="0.3">
      <c r="A8" s="16" t="s">
        <v>7</v>
      </c>
      <c r="B8" s="31" t="s">
        <v>34</v>
      </c>
      <c r="C8" s="203">
        <v>0.9</v>
      </c>
      <c r="D8" s="223">
        <v>0.2</v>
      </c>
      <c r="E8" s="211">
        <f>УпрВесКоэф!E8</f>
        <v>1.111</v>
      </c>
      <c r="F8" s="51">
        <f t="shared" si="0"/>
        <v>0.22220000000000001</v>
      </c>
      <c r="G8" s="289" t="s">
        <v>110</v>
      </c>
      <c r="H8" s="291">
        <f>F8-УпрВесКоэф!$K$8</f>
        <v>0.22220000000000001</v>
      </c>
      <c r="J8" s="3"/>
    </row>
    <row r="9" spans="1:10" ht="75" x14ac:dyDescent="0.25">
      <c r="A9" s="399" t="s">
        <v>37</v>
      </c>
      <c r="B9" s="286" t="s">
        <v>38</v>
      </c>
      <c r="C9" s="200">
        <v>0.9</v>
      </c>
      <c r="D9" s="225">
        <v>0.2</v>
      </c>
      <c r="E9" s="208">
        <f>УпрВесКоэф!E9</f>
        <v>0.311</v>
      </c>
      <c r="F9" s="26">
        <f t="shared" si="0"/>
        <v>6.2200000000000005E-2</v>
      </c>
      <c r="G9" s="376" t="s">
        <v>110</v>
      </c>
      <c r="H9" s="370">
        <f>(F9+F10+F11+F12)-УпрВесКоэф!$K$10</f>
        <v>0.2422</v>
      </c>
      <c r="J9" s="3"/>
    </row>
    <row r="10" spans="1:10" ht="93.75" customHeight="1" x14ac:dyDescent="0.25">
      <c r="A10" s="393"/>
      <c r="B10" s="287" t="s">
        <v>17</v>
      </c>
      <c r="C10" s="201">
        <v>0.8</v>
      </c>
      <c r="D10" s="218">
        <v>0.2</v>
      </c>
      <c r="E10" s="209">
        <f>УпрВесКоэф!E10</f>
        <v>0.3</v>
      </c>
      <c r="F10" s="293">
        <f t="shared" si="0"/>
        <v>0.06</v>
      </c>
      <c r="G10" s="377"/>
      <c r="H10" s="371"/>
      <c r="J10" s="3"/>
    </row>
    <row r="11" spans="1:10" ht="90" x14ac:dyDescent="0.25">
      <c r="A11" s="393"/>
      <c r="B11" s="287" t="s">
        <v>18</v>
      </c>
      <c r="C11" s="201">
        <v>0.8</v>
      </c>
      <c r="D11" s="218">
        <v>0.2</v>
      </c>
      <c r="E11" s="209">
        <f>УпрВесКоэф!E11</f>
        <v>0.3</v>
      </c>
      <c r="F11" s="293">
        <f t="shared" si="0"/>
        <v>0.06</v>
      </c>
      <c r="G11" s="377"/>
      <c r="H11" s="371"/>
      <c r="J11" s="3"/>
    </row>
    <row r="12" spans="1:10" ht="60.75" thickBot="1" x14ac:dyDescent="0.3">
      <c r="A12" s="394"/>
      <c r="B12" s="288" t="s">
        <v>39</v>
      </c>
      <c r="C12" s="202">
        <v>0.8</v>
      </c>
      <c r="D12" s="226">
        <v>0.2</v>
      </c>
      <c r="E12" s="210">
        <f>УпрВесКоэф!E12</f>
        <v>0.3</v>
      </c>
      <c r="F12" s="48">
        <f t="shared" si="0"/>
        <v>0.06</v>
      </c>
      <c r="G12" s="378"/>
      <c r="H12" s="372"/>
      <c r="J12" s="3"/>
    </row>
    <row r="13" spans="1:10" ht="90" x14ac:dyDescent="0.25">
      <c r="A13" s="392" t="s">
        <v>4</v>
      </c>
      <c r="B13" s="286" t="s">
        <v>19</v>
      </c>
      <c r="C13" s="200">
        <v>0.5</v>
      </c>
      <c r="D13" s="227">
        <v>1</v>
      </c>
      <c r="E13" s="208">
        <f>УпрВесКоэф!E13</f>
        <v>0.26</v>
      </c>
      <c r="F13" s="26">
        <f t="shared" si="0"/>
        <v>0.26</v>
      </c>
      <c r="G13" s="376" t="s">
        <v>2</v>
      </c>
      <c r="H13" s="370">
        <f>(F13+F14+F15+F16+F17+F18+F19+F20+F21+F22+F23)-УпрВесКоэф!$K$17</f>
        <v>1.1010000000000002</v>
      </c>
      <c r="J13" s="3"/>
    </row>
    <row r="14" spans="1:10" ht="90" x14ac:dyDescent="0.25">
      <c r="A14" s="393"/>
      <c r="B14" s="287" t="s">
        <v>20</v>
      </c>
      <c r="C14" s="201">
        <v>0.8</v>
      </c>
      <c r="D14" s="217">
        <v>1</v>
      </c>
      <c r="E14" s="209">
        <f>УпрВесКоэф!E14</f>
        <v>0.2</v>
      </c>
      <c r="F14" s="293">
        <f t="shared" si="0"/>
        <v>0.2</v>
      </c>
      <c r="G14" s="377"/>
      <c r="H14" s="371"/>
      <c r="J14" s="3"/>
    </row>
    <row r="15" spans="1:10" ht="45" x14ac:dyDescent="0.25">
      <c r="A15" s="393"/>
      <c r="B15" s="287" t="s">
        <v>21</v>
      </c>
      <c r="C15" s="204" t="s">
        <v>15</v>
      </c>
      <c r="D15" s="216">
        <v>1</v>
      </c>
      <c r="E15" s="209">
        <f>УпрВесКоэф!E15</f>
        <v>0.05</v>
      </c>
      <c r="F15" s="293">
        <f t="shared" si="0"/>
        <v>0.05</v>
      </c>
      <c r="G15" s="377"/>
      <c r="H15" s="371"/>
      <c r="J15" s="3"/>
    </row>
    <row r="16" spans="1:10" ht="75" x14ac:dyDescent="0.25">
      <c r="A16" s="393"/>
      <c r="B16" s="287" t="s">
        <v>22</v>
      </c>
      <c r="C16" s="204" t="s">
        <v>15</v>
      </c>
      <c r="D16" s="216">
        <v>1</v>
      </c>
      <c r="E16" s="209">
        <f>УпрВесКоэф!E16</f>
        <v>0.05</v>
      </c>
      <c r="F16" s="293">
        <f t="shared" si="0"/>
        <v>0.05</v>
      </c>
      <c r="G16" s="377"/>
      <c r="H16" s="371"/>
      <c r="J16" s="3"/>
    </row>
    <row r="17" spans="1:10" ht="135" x14ac:dyDescent="0.25">
      <c r="A17" s="393"/>
      <c r="B17" s="287" t="s">
        <v>35</v>
      </c>
      <c r="C17" s="201">
        <v>0.5</v>
      </c>
      <c r="D17" s="217">
        <v>0.9</v>
      </c>
      <c r="E17" s="209">
        <f>УпрВесКоэф!E17</f>
        <v>0.2</v>
      </c>
      <c r="F17" s="293">
        <f t="shared" si="0"/>
        <v>0.18000000000000002</v>
      </c>
      <c r="G17" s="377"/>
      <c r="H17" s="371"/>
      <c r="J17" s="3"/>
    </row>
    <row r="18" spans="1:10" ht="90" x14ac:dyDescent="0.25">
      <c r="A18" s="393"/>
      <c r="B18" s="287" t="s">
        <v>23</v>
      </c>
      <c r="C18" s="201">
        <v>0.7</v>
      </c>
      <c r="D18" s="217">
        <v>0.7</v>
      </c>
      <c r="E18" s="209">
        <f>УпрВесКоэф!E18</f>
        <v>0.2</v>
      </c>
      <c r="F18" s="293">
        <f t="shared" si="0"/>
        <v>0.13999999999999999</v>
      </c>
      <c r="G18" s="377"/>
      <c r="H18" s="371"/>
      <c r="J18" s="3"/>
    </row>
    <row r="19" spans="1:10" ht="60" x14ac:dyDescent="0.25">
      <c r="A19" s="393"/>
      <c r="B19" s="287" t="s">
        <v>24</v>
      </c>
      <c r="C19" s="201">
        <v>1</v>
      </c>
      <c r="D19" s="217">
        <v>0.9</v>
      </c>
      <c r="E19" s="209">
        <f>УпрВесКоэф!E19</f>
        <v>0.15</v>
      </c>
      <c r="F19" s="293">
        <f t="shared" si="0"/>
        <v>0.13500000000000001</v>
      </c>
      <c r="G19" s="377"/>
      <c r="H19" s="371"/>
      <c r="J19" s="3"/>
    </row>
    <row r="20" spans="1:10" ht="60" x14ac:dyDescent="0.25">
      <c r="A20" s="393"/>
      <c r="B20" s="287" t="s">
        <v>25</v>
      </c>
      <c r="C20" s="205">
        <v>0.25</v>
      </c>
      <c r="D20" s="217">
        <v>0.04</v>
      </c>
      <c r="E20" s="212">
        <f>УпрВесКоэф!E20</f>
        <v>0.2</v>
      </c>
      <c r="F20" s="27">
        <f t="shared" si="0"/>
        <v>8.0000000000000002E-3</v>
      </c>
      <c r="G20" s="377"/>
      <c r="H20" s="371"/>
      <c r="J20" s="3"/>
    </row>
    <row r="21" spans="1:10" ht="45" x14ac:dyDescent="0.25">
      <c r="A21" s="393"/>
      <c r="B21" s="287" t="s">
        <v>26</v>
      </c>
      <c r="C21" s="201">
        <v>0.35</v>
      </c>
      <c r="D21" s="217">
        <v>0.14000000000000001</v>
      </c>
      <c r="E21" s="209">
        <f>УпрВесКоэф!E21</f>
        <v>0.2</v>
      </c>
      <c r="F21" s="293">
        <f t="shared" si="0"/>
        <v>2.8000000000000004E-2</v>
      </c>
      <c r="G21" s="377"/>
      <c r="H21" s="371"/>
      <c r="J21" s="3"/>
    </row>
    <row r="22" spans="1:10" ht="60" x14ac:dyDescent="0.25">
      <c r="A22" s="393"/>
      <c r="B22" s="287" t="s">
        <v>27</v>
      </c>
      <c r="C22" s="204" t="s">
        <v>15</v>
      </c>
      <c r="D22" s="32">
        <v>1</v>
      </c>
      <c r="E22" s="209">
        <f>УпрВесКоэф!E22</f>
        <v>0.05</v>
      </c>
      <c r="F22" s="293">
        <f t="shared" si="0"/>
        <v>0.05</v>
      </c>
      <c r="G22" s="377"/>
      <c r="H22" s="371"/>
      <c r="J22" s="3"/>
    </row>
    <row r="23" spans="1:10" ht="60.75" thickBot="1" x14ac:dyDescent="0.3">
      <c r="A23" s="400"/>
      <c r="B23" s="288" t="s">
        <v>28</v>
      </c>
      <c r="C23" s="207" t="s">
        <v>15</v>
      </c>
      <c r="D23" s="33">
        <v>0</v>
      </c>
      <c r="E23" s="214">
        <f>УпрВесКоэф!E23</f>
        <v>0.05</v>
      </c>
      <c r="F23" s="24">
        <f t="shared" si="0"/>
        <v>0</v>
      </c>
      <c r="G23" s="378"/>
      <c r="H23" s="372"/>
      <c r="J23" s="3"/>
    </row>
    <row r="24" spans="1:10" ht="75" x14ac:dyDescent="0.25">
      <c r="A24" s="381" t="s">
        <v>5</v>
      </c>
      <c r="B24" s="69" t="s">
        <v>29</v>
      </c>
      <c r="C24" s="205">
        <v>0.15</v>
      </c>
      <c r="D24" s="224">
        <v>0</v>
      </c>
      <c r="E24" s="212">
        <f>УпрВесКоэф!E24</f>
        <v>1.83</v>
      </c>
      <c r="F24" s="27">
        <f t="shared" si="0"/>
        <v>0</v>
      </c>
      <c r="G24" s="397" t="s">
        <v>2</v>
      </c>
      <c r="H24" s="371">
        <f>(F24+F25+F26+F27)-УпрВесКоэф!$K$25</f>
        <v>1.355</v>
      </c>
      <c r="J24" s="3"/>
    </row>
    <row r="25" spans="1:10" ht="75" x14ac:dyDescent="0.25">
      <c r="A25" s="382"/>
      <c r="B25" s="294" t="s">
        <v>30</v>
      </c>
      <c r="C25" s="201">
        <v>0.15</v>
      </c>
      <c r="D25" s="217">
        <v>0.56999999999999995</v>
      </c>
      <c r="E25" s="209">
        <f>УпрВесКоэф!E25</f>
        <v>1.5</v>
      </c>
      <c r="F25" s="293">
        <f t="shared" si="0"/>
        <v>0.85499999999999998</v>
      </c>
      <c r="G25" s="385"/>
      <c r="H25" s="371"/>
      <c r="J25" s="3"/>
    </row>
    <row r="26" spans="1:10" ht="36" customHeight="1" x14ac:dyDescent="0.25">
      <c r="A26" s="382"/>
      <c r="B26" s="294" t="s">
        <v>40</v>
      </c>
      <c r="C26" s="204" t="s">
        <v>15</v>
      </c>
      <c r="D26" s="32">
        <v>1</v>
      </c>
      <c r="E26" s="209">
        <f>УпрВесКоэф!E26</f>
        <v>0.25</v>
      </c>
      <c r="F26" s="293">
        <f t="shared" si="0"/>
        <v>0.25</v>
      </c>
      <c r="G26" s="385"/>
      <c r="H26" s="371"/>
      <c r="J26" s="3"/>
    </row>
    <row r="27" spans="1:10" ht="45.75" thickBot="1" x14ac:dyDescent="0.3">
      <c r="A27" s="383"/>
      <c r="B27" s="29" t="s">
        <v>41</v>
      </c>
      <c r="C27" s="206" t="s">
        <v>15</v>
      </c>
      <c r="D27" s="34">
        <v>1</v>
      </c>
      <c r="E27" s="213">
        <f>УпрВесКоэф!E27</f>
        <v>0.25</v>
      </c>
      <c r="F27" s="28">
        <f t="shared" si="0"/>
        <v>0.25</v>
      </c>
      <c r="G27" s="398"/>
      <c r="H27" s="371"/>
      <c r="J27" s="3"/>
    </row>
    <row r="28" spans="1:10" ht="180.75" thickBot="1" x14ac:dyDescent="0.3">
      <c r="A28" s="228" t="s">
        <v>14</v>
      </c>
      <c r="B28" s="233" t="s">
        <v>6</v>
      </c>
      <c r="C28" s="234">
        <v>0.7</v>
      </c>
      <c r="D28" s="235">
        <v>0.9</v>
      </c>
      <c r="E28" s="236">
        <f>УпрВесКоэф!E28</f>
        <v>1.4279999999999999</v>
      </c>
      <c r="F28" s="237">
        <f t="shared" si="0"/>
        <v>1.2851999999999999</v>
      </c>
      <c r="G28" s="238" t="s">
        <v>110</v>
      </c>
      <c r="H28" s="239">
        <f>F28-УпрВесКоэф!$K$28</f>
        <v>1.2851999999999999</v>
      </c>
      <c r="J28" s="3"/>
    </row>
    <row r="29" spans="1:10" ht="20.25" customHeight="1" thickBot="1" x14ac:dyDescent="0.35">
      <c r="A29" s="9"/>
      <c r="B29" s="229" t="s">
        <v>46</v>
      </c>
      <c r="C29" s="230"/>
      <c r="D29" s="215"/>
      <c r="E29" s="215"/>
      <c r="F29" s="231"/>
      <c r="G29" s="215"/>
      <c r="H29" s="232">
        <f>H5+H8+H9+H13+H24+H28</f>
        <v>4.9896000000000003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" zoomScale="90" zoomScaleNormal="90" workbookViewId="0">
      <selection activeCell="F28" sqref="F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thickBot="1" x14ac:dyDescent="0.3">
      <c r="A3" s="388"/>
      <c r="B3" s="389"/>
      <c r="C3" s="197" t="s">
        <v>42</v>
      </c>
      <c r="D3" s="197" t="s">
        <v>109</v>
      </c>
      <c r="E3" s="197" t="s">
        <v>9</v>
      </c>
      <c r="F3" s="197" t="s">
        <v>8</v>
      </c>
      <c r="G3" s="197" t="s">
        <v>10</v>
      </c>
      <c r="H3" s="197" t="s">
        <v>13</v>
      </c>
      <c r="J3" s="3"/>
    </row>
    <row r="4" spans="1:10" ht="30" x14ac:dyDescent="0.25">
      <c r="A4" s="392" t="s">
        <v>3</v>
      </c>
      <c r="B4" s="193" t="s">
        <v>36</v>
      </c>
      <c r="C4" s="219">
        <v>0.7</v>
      </c>
      <c r="D4" s="220">
        <v>0</v>
      </c>
      <c r="E4" s="80">
        <f>УпрВесКоэф!E4</f>
        <v>1.429</v>
      </c>
      <c r="F4" s="22">
        <f>D4*E4</f>
        <v>0</v>
      </c>
      <c r="G4" s="384" t="s">
        <v>111</v>
      </c>
      <c r="H4" s="180">
        <f>F4-УпрВесКоэф!$K$4</f>
        <v>0</v>
      </c>
      <c r="J4" s="3"/>
    </row>
    <row r="5" spans="1:10" ht="30" x14ac:dyDescent="0.25">
      <c r="A5" s="393"/>
      <c r="B5" s="194" t="s">
        <v>11</v>
      </c>
      <c r="C5" s="6">
        <v>0.7</v>
      </c>
      <c r="D5" s="217">
        <v>0.56000000000000005</v>
      </c>
      <c r="E5" s="75">
        <f>УпрВесКоэф!E5</f>
        <v>1</v>
      </c>
      <c r="F5" s="23">
        <f t="shared" ref="F5:F28" si="0">D5*E5</f>
        <v>0.56000000000000005</v>
      </c>
      <c r="G5" s="385"/>
      <c r="H5" s="395">
        <f>(F5+F6+F7)-УпрВесКоэф!$K$6</f>
        <v>0.82400000000000007</v>
      </c>
      <c r="J5" s="3"/>
    </row>
    <row r="6" spans="1:10" ht="35.25" customHeight="1" x14ac:dyDescent="0.25">
      <c r="A6" s="393"/>
      <c r="B6" s="194" t="s">
        <v>12</v>
      </c>
      <c r="C6" s="6">
        <v>0.3</v>
      </c>
      <c r="D6" s="217">
        <v>0.33</v>
      </c>
      <c r="E6" s="75">
        <f>УпрВесКоэф!E6</f>
        <v>0.8</v>
      </c>
      <c r="F6" s="23">
        <f t="shared" si="0"/>
        <v>0.26400000000000001</v>
      </c>
      <c r="G6" s="385"/>
      <c r="H6" s="395"/>
      <c r="J6" s="3"/>
    </row>
    <row r="7" spans="1:10" ht="30.75" thickBot="1" x14ac:dyDescent="0.3">
      <c r="A7" s="394"/>
      <c r="B7" s="195" t="s">
        <v>16</v>
      </c>
      <c r="C7" s="221">
        <v>0.1</v>
      </c>
      <c r="D7" s="222">
        <v>0</v>
      </c>
      <c r="E7" s="81">
        <f>УпрВесКоэф!E7</f>
        <v>0.6</v>
      </c>
      <c r="F7" s="24">
        <f t="shared" si="0"/>
        <v>0</v>
      </c>
      <c r="G7" s="386"/>
      <c r="H7" s="396"/>
      <c r="J7" s="3"/>
    </row>
    <row r="8" spans="1:10" ht="124.5" customHeight="1" thickBot="1" x14ac:dyDescent="0.3">
      <c r="A8" s="16" t="s">
        <v>7</v>
      </c>
      <c r="B8" s="31" t="s">
        <v>34</v>
      </c>
      <c r="C8" s="203">
        <v>0.9</v>
      </c>
      <c r="D8" s="223">
        <v>0.26700000000000002</v>
      </c>
      <c r="E8" s="211">
        <f>УпрВесКоэф!E8</f>
        <v>1.111</v>
      </c>
      <c r="F8" s="51">
        <f t="shared" si="0"/>
        <v>0.29663700000000004</v>
      </c>
      <c r="G8" s="196" t="s">
        <v>110</v>
      </c>
      <c r="H8" s="198">
        <f>F8-УпрВесКоэф!$K$8</f>
        <v>0.29663700000000004</v>
      </c>
      <c r="J8" s="3"/>
    </row>
    <row r="9" spans="1:10" ht="75" x14ac:dyDescent="0.25">
      <c r="A9" s="399" t="s">
        <v>37</v>
      </c>
      <c r="B9" s="193" t="s">
        <v>38</v>
      </c>
      <c r="C9" s="200">
        <v>0.9</v>
      </c>
      <c r="D9" s="225">
        <v>0.2</v>
      </c>
      <c r="E9" s="208">
        <f>УпрВесКоэф!E9</f>
        <v>0.311</v>
      </c>
      <c r="F9" s="26">
        <f t="shared" si="0"/>
        <v>6.2200000000000005E-2</v>
      </c>
      <c r="G9" s="376" t="s">
        <v>110</v>
      </c>
      <c r="H9" s="370">
        <f>(F9+F10+F11+F12)-УпрВесКоэф!$K$10</f>
        <v>0.31270000000000003</v>
      </c>
      <c r="J9" s="3"/>
    </row>
    <row r="10" spans="1:10" ht="93.75" customHeight="1" x14ac:dyDescent="0.25">
      <c r="A10" s="393"/>
      <c r="B10" s="194" t="s">
        <v>17</v>
      </c>
      <c r="C10" s="201">
        <v>0.8</v>
      </c>
      <c r="D10" s="218">
        <v>0.34499999999999997</v>
      </c>
      <c r="E10" s="209">
        <f>УпрВесКоэф!E10</f>
        <v>0.3</v>
      </c>
      <c r="F10" s="23">
        <f t="shared" si="0"/>
        <v>0.10349999999999999</v>
      </c>
      <c r="G10" s="377"/>
      <c r="H10" s="371"/>
      <c r="J10" s="3"/>
    </row>
    <row r="11" spans="1:10" ht="90" x14ac:dyDescent="0.25">
      <c r="A11" s="393"/>
      <c r="B11" s="194" t="s">
        <v>18</v>
      </c>
      <c r="C11" s="201">
        <v>0.8</v>
      </c>
      <c r="D11" s="218">
        <v>0.23100000000000001</v>
      </c>
      <c r="E11" s="209">
        <f>УпрВесКоэф!E11</f>
        <v>0.3</v>
      </c>
      <c r="F11" s="23">
        <f t="shared" si="0"/>
        <v>6.93E-2</v>
      </c>
      <c r="G11" s="377"/>
      <c r="H11" s="371"/>
      <c r="J11" s="3"/>
    </row>
    <row r="12" spans="1:10" ht="60.75" thickBot="1" x14ac:dyDescent="0.3">
      <c r="A12" s="394"/>
      <c r="B12" s="195" t="s">
        <v>39</v>
      </c>
      <c r="C12" s="202">
        <v>0.8</v>
      </c>
      <c r="D12" s="226">
        <v>0.25900000000000001</v>
      </c>
      <c r="E12" s="210">
        <f>УпрВесКоэф!E12</f>
        <v>0.3</v>
      </c>
      <c r="F12" s="48">
        <f t="shared" si="0"/>
        <v>7.7700000000000005E-2</v>
      </c>
      <c r="G12" s="378"/>
      <c r="H12" s="372"/>
      <c r="J12" s="3"/>
    </row>
    <row r="13" spans="1:10" ht="90" x14ac:dyDescent="0.25">
      <c r="A13" s="392" t="s">
        <v>4</v>
      </c>
      <c r="B13" s="193" t="s">
        <v>19</v>
      </c>
      <c r="C13" s="200">
        <v>0.5</v>
      </c>
      <c r="D13" s="227">
        <v>1</v>
      </c>
      <c r="E13" s="208">
        <f>УпрВесКоэф!E13</f>
        <v>0.26</v>
      </c>
      <c r="F13" s="26">
        <f t="shared" si="0"/>
        <v>0.26</v>
      </c>
      <c r="G13" s="376" t="s">
        <v>110</v>
      </c>
      <c r="H13" s="370">
        <f>(F13+F14+F15+F16+F17+F18+F19+F20+F21+F22+F23)-УпрВесКоэф!$K$17</f>
        <v>0.64000000000000012</v>
      </c>
      <c r="J13" s="3"/>
    </row>
    <row r="14" spans="1:10" ht="90" x14ac:dyDescent="0.25">
      <c r="A14" s="393"/>
      <c r="B14" s="194" t="s">
        <v>20</v>
      </c>
      <c r="C14" s="201">
        <v>0.8</v>
      </c>
      <c r="D14" s="217">
        <v>0.9</v>
      </c>
      <c r="E14" s="209">
        <f>УпрВесКоэф!E14</f>
        <v>0.2</v>
      </c>
      <c r="F14" s="23">
        <f t="shared" si="0"/>
        <v>0.18000000000000002</v>
      </c>
      <c r="G14" s="377"/>
      <c r="H14" s="371"/>
      <c r="J14" s="3"/>
    </row>
    <row r="15" spans="1:10" ht="45" x14ac:dyDescent="0.25">
      <c r="A15" s="393"/>
      <c r="B15" s="194" t="s">
        <v>21</v>
      </c>
      <c r="C15" s="204" t="s">
        <v>15</v>
      </c>
      <c r="D15" s="216">
        <v>1</v>
      </c>
      <c r="E15" s="209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93"/>
      <c r="B16" s="194" t="s">
        <v>22</v>
      </c>
      <c r="C16" s="204" t="s">
        <v>15</v>
      </c>
      <c r="D16" s="216">
        <v>1</v>
      </c>
      <c r="E16" s="209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93"/>
      <c r="B17" s="194" t="s">
        <v>35</v>
      </c>
      <c r="C17" s="201">
        <v>0.5</v>
      </c>
      <c r="D17" s="217">
        <v>0</v>
      </c>
      <c r="E17" s="209">
        <f>УпрВесКоэф!E17</f>
        <v>0.2</v>
      </c>
      <c r="F17" s="23">
        <f t="shared" si="0"/>
        <v>0</v>
      </c>
      <c r="G17" s="377"/>
      <c r="H17" s="371"/>
      <c r="J17" s="3"/>
    </row>
    <row r="18" spans="1:10" ht="90" x14ac:dyDescent="0.25">
      <c r="A18" s="393"/>
      <c r="B18" s="194" t="s">
        <v>23</v>
      </c>
      <c r="C18" s="201">
        <v>0.7</v>
      </c>
      <c r="D18" s="217">
        <v>0</v>
      </c>
      <c r="E18" s="209">
        <f>УпрВесКоэф!E18</f>
        <v>0.2</v>
      </c>
      <c r="F18" s="23">
        <f t="shared" si="0"/>
        <v>0</v>
      </c>
      <c r="G18" s="377"/>
      <c r="H18" s="371"/>
      <c r="J18" s="3"/>
    </row>
    <row r="19" spans="1:10" ht="60" x14ac:dyDescent="0.25">
      <c r="A19" s="393"/>
      <c r="B19" s="194" t="s">
        <v>24</v>
      </c>
      <c r="C19" s="201">
        <v>1</v>
      </c>
      <c r="D19" s="217">
        <v>0</v>
      </c>
      <c r="E19" s="209">
        <f>УпрВесКоэф!E19</f>
        <v>0.15</v>
      </c>
      <c r="F19" s="23">
        <f t="shared" si="0"/>
        <v>0</v>
      </c>
      <c r="G19" s="377"/>
      <c r="H19" s="371"/>
      <c r="J19" s="3"/>
    </row>
    <row r="20" spans="1:10" ht="60" x14ac:dyDescent="0.25">
      <c r="A20" s="393"/>
      <c r="B20" s="194" t="s">
        <v>25</v>
      </c>
      <c r="C20" s="205">
        <v>0.25</v>
      </c>
      <c r="D20" s="217">
        <v>0</v>
      </c>
      <c r="E20" s="212">
        <f>УпрВесКоэф!E20</f>
        <v>0.2</v>
      </c>
      <c r="F20" s="27">
        <f t="shared" si="0"/>
        <v>0</v>
      </c>
      <c r="G20" s="377"/>
      <c r="H20" s="371"/>
      <c r="J20" s="3"/>
    </row>
    <row r="21" spans="1:10" ht="45" x14ac:dyDescent="0.25">
      <c r="A21" s="393"/>
      <c r="B21" s="194" t="s">
        <v>26</v>
      </c>
      <c r="C21" s="201">
        <v>0.35</v>
      </c>
      <c r="D21" s="217">
        <v>0</v>
      </c>
      <c r="E21" s="209">
        <f>УпрВесКоэф!E21</f>
        <v>0.2</v>
      </c>
      <c r="F21" s="23">
        <f t="shared" si="0"/>
        <v>0</v>
      </c>
      <c r="G21" s="377"/>
      <c r="H21" s="371"/>
      <c r="J21" s="3"/>
    </row>
    <row r="22" spans="1:10" ht="60" x14ac:dyDescent="0.25">
      <c r="A22" s="393"/>
      <c r="B22" s="194" t="s">
        <v>27</v>
      </c>
      <c r="C22" s="204" t="s">
        <v>15</v>
      </c>
      <c r="D22" s="32">
        <v>1</v>
      </c>
      <c r="E22" s="209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400"/>
      <c r="B23" s="195" t="s">
        <v>28</v>
      </c>
      <c r="C23" s="207" t="s">
        <v>15</v>
      </c>
      <c r="D23" s="33">
        <v>1</v>
      </c>
      <c r="E23" s="214">
        <f>УпрВесКоэф!E23</f>
        <v>0.05</v>
      </c>
      <c r="F23" s="24">
        <f t="shared" si="0"/>
        <v>0.05</v>
      </c>
      <c r="G23" s="378"/>
      <c r="H23" s="372"/>
      <c r="J23" s="3"/>
    </row>
    <row r="24" spans="1:10" ht="75" x14ac:dyDescent="0.25">
      <c r="A24" s="381" t="s">
        <v>5</v>
      </c>
      <c r="B24" s="69" t="s">
        <v>29</v>
      </c>
      <c r="C24" s="205">
        <v>0.15</v>
      </c>
      <c r="D24" s="224">
        <v>0</v>
      </c>
      <c r="E24" s="212">
        <f>УпрВесКоэф!E24</f>
        <v>1.83</v>
      </c>
      <c r="F24" s="27">
        <f t="shared" si="0"/>
        <v>0</v>
      </c>
      <c r="G24" s="397" t="s">
        <v>2</v>
      </c>
      <c r="H24" s="371">
        <f>(F24+F25+F26+F27)-УпрВесКоэф!$K$25</f>
        <v>2</v>
      </c>
      <c r="J24" s="3"/>
    </row>
    <row r="25" spans="1:10" ht="75" x14ac:dyDescent="0.25">
      <c r="A25" s="382"/>
      <c r="B25" s="5" t="s">
        <v>30</v>
      </c>
      <c r="C25" s="201">
        <v>0.15</v>
      </c>
      <c r="D25" s="217">
        <v>1</v>
      </c>
      <c r="E25" s="209">
        <f>УпрВесКоэф!E25</f>
        <v>1.5</v>
      </c>
      <c r="F25" s="23">
        <f t="shared" si="0"/>
        <v>1.5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4" t="s">
        <v>15</v>
      </c>
      <c r="D26" s="32">
        <v>1</v>
      </c>
      <c r="E26" s="209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29" t="s">
        <v>41</v>
      </c>
      <c r="C27" s="206" t="s">
        <v>15</v>
      </c>
      <c r="D27" s="34">
        <v>1</v>
      </c>
      <c r="E27" s="213">
        <f>УпрВесКоэф!E27</f>
        <v>0.25</v>
      </c>
      <c r="F27" s="28">
        <f t="shared" si="0"/>
        <v>0.25</v>
      </c>
      <c r="G27" s="398"/>
      <c r="H27" s="371"/>
      <c r="J27" s="3"/>
    </row>
    <row r="28" spans="1:10" ht="180.75" thickBot="1" x14ac:dyDescent="0.3">
      <c r="A28" s="228" t="s">
        <v>14</v>
      </c>
      <c r="B28" s="233" t="s">
        <v>6</v>
      </c>
      <c r="C28" s="234">
        <v>0.7</v>
      </c>
      <c r="D28" s="235">
        <v>0.1</v>
      </c>
      <c r="E28" s="236">
        <f>УпрВесКоэф!E28</f>
        <v>1.4279999999999999</v>
      </c>
      <c r="F28" s="237">
        <f t="shared" si="0"/>
        <v>0.14280000000000001</v>
      </c>
      <c r="G28" s="238" t="s">
        <v>110</v>
      </c>
      <c r="H28" s="239">
        <f>F28-УпрВесКоэф!$K$28</f>
        <v>0.14280000000000001</v>
      </c>
      <c r="J28" s="3"/>
    </row>
    <row r="29" spans="1:10" ht="20.25" customHeight="1" thickBot="1" x14ac:dyDescent="0.35">
      <c r="A29" s="9"/>
      <c r="B29" s="229" t="s">
        <v>46</v>
      </c>
      <c r="C29" s="230"/>
      <c r="D29" s="215"/>
      <c r="E29" s="215"/>
      <c r="F29" s="231"/>
      <c r="G29" s="215"/>
      <c r="H29" s="232">
        <f>H5+H8+H9+H13+H24+H28</f>
        <v>4.2161370000000007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4" zoomScale="90" zoomScaleNormal="90" workbookViewId="0">
      <selection activeCell="D16" sqref="D16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9"/>
      <c r="B3" s="389"/>
      <c r="C3" s="197" t="s">
        <v>42</v>
      </c>
      <c r="D3" s="197" t="s">
        <v>109</v>
      </c>
      <c r="E3" s="197" t="s">
        <v>9</v>
      </c>
      <c r="F3" s="197" t="s">
        <v>8</v>
      </c>
      <c r="G3" s="197" t="s">
        <v>10</v>
      </c>
      <c r="H3" s="197" t="s">
        <v>13</v>
      </c>
      <c r="J3" s="3"/>
    </row>
    <row r="4" spans="1:10" ht="30" x14ac:dyDescent="0.25">
      <c r="A4" s="401" t="s">
        <v>3</v>
      </c>
      <c r="B4" s="5" t="s">
        <v>36</v>
      </c>
      <c r="C4" s="6">
        <v>0.7</v>
      </c>
      <c r="D4" s="49">
        <v>0</v>
      </c>
      <c r="E4" s="75">
        <f>УпрВесКоэф!E4</f>
        <v>1.429</v>
      </c>
      <c r="F4" s="23">
        <f>D4*E4</f>
        <v>0</v>
      </c>
      <c r="G4" s="385" t="s">
        <v>118</v>
      </c>
      <c r="H4" s="23">
        <f>F4-УпрВесКоэф!$K$4</f>
        <v>0</v>
      </c>
      <c r="J4" s="3"/>
    </row>
    <row r="5" spans="1:10" ht="30" x14ac:dyDescent="0.25">
      <c r="A5" s="401"/>
      <c r="B5" s="5" t="s">
        <v>11</v>
      </c>
      <c r="C5" s="6">
        <v>0.7</v>
      </c>
      <c r="D5" s="240">
        <v>0.66700000000000004</v>
      </c>
      <c r="E5" s="75">
        <f>УпрВесКоэф!E5</f>
        <v>1</v>
      </c>
      <c r="F5" s="23">
        <f t="shared" ref="F5:F28" si="0">D5*E5</f>
        <v>0.66700000000000004</v>
      </c>
      <c r="G5" s="385"/>
      <c r="H5" s="402">
        <f>(F5+F6+F7)-УпрВесКоэф!$K$6</f>
        <v>0.82220000000000004</v>
      </c>
      <c r="J5" s="3"/>
    </row>
    <row r="6" spans="1:10" ht="35.25" customHeight="1" x14ac:dyDescent="0.25">
      <c r="A6" s="401"/>
      <c r="B6" s="5" t="s">
        <v>12</v>
      </c>
      <c r="C6" s="6">
        <v>0.3</v>
      </c>
      <c r="D6" s="240">
        <v>0.19400000000000001</v>
      </c>
      <c r="E6" s="75">
        <f>УпрВесКоэф!E6</f>
        <v>0.8</v>
      </c>
      <c r="F6" s="23">
        <f t="shared" si="0"/>
        <v>0.1552</v>
      </c>
      <c r="G6" s="385"/>
      <c r="H6" s="402"/>
      <c r="J6" s="3"/>
    </row>
    <row r="7" spans="1:10" ht="30" x14ac:dyDescent="0.25">
      <c r="A7" s="401"/>
      <c r="B7" s="5" t="s">
        <v>16</v>
      </c>
      <c r="C7" s="6">
        <v>0.1</v>
      </c>
      <c r="D7" s="217">
        <v>0</v>
      </c>
      <c r="E7" s="75">
        <f>УпрВесКоэф!E7</f>
        <v>0.6</v>
      </c>
      <c r="F7" s="23">
        <f t="shared" si="0"/>
        <v>0</v>
      </c>
      <c r="G7" s="385"/>
      <c r="H7" s="402"/>
      <c r="J7" s="3"/>
    </row>
    <row r="8" spans="1:10" ht="124.5" customHeight="1" x14ac:dyDescent="0.25">
      <c r="A8" s="5" t="s">
        <v>7</v>
      </c>
      <c r="B8" s="5" t="s">
        <v>34</v>
      </c>
      <c r="C8" s="18">
        <v>0.9</v>
      </c>
      <c r="D8" s="49">
        <v>0.86799999999999999</v>
      </c>
      <c r="E8" s="75">
        <f>УпрВесКоэф!E8</f>
        <v>1.111</v>
      </c>
      <c r="F8" s="23">
        <f t="shared" si="0"/>
        <v>0.96434799999999998</v>
      </c>
      <c r="G8" s="199" t="s">
        <v>110</v>
      </c>
      <c r="H8" s="23">
        <f>F8-УпрВесКоэф!$K$8</f>
        <v>0.96434799999999998</v>
      </c>
      <c r="J8" s="3"/>
    </row>
    <row r="9" spans="1:10" ht="75" x14ac:dyDescent="0.25">
      <c r="A9" s="401" t="s">
        <v>37</v>
      </c>
      <c r="B9" s="5" t="s">
        <v>38</v>
      </c>
      <c r="C9" s="18">
        <v>0.9</v>
      </c>
      <c r="D9" s="218">
        <v>0.92300000000000004</v>
      </c>
      <c r="E9" s="75">
        <f>УпрВесКоэф!E9</f>
        <v>0.311</v>
      </c>
      <c r="F9" s="23">
        <f t="shared" si="0"/>
        <v>0.287053</v>
      </c>
      <c r="G9" s="385" t="s">
        <v>110</v>
      </c>
      <c r="H9" s="402">
        <f>(F9+F10+F11+F12)-УпрВесКоэф!$K$10</f>
        <v>1.071253</v>
      </c>
      <c r="J9" s="3"/>
    </row>
    <row r="10" spans="1:10" ht="93.75" customHeight="1" x14ac:dyDescent="0.25">
      <c r="A10" s="401"/>
      <c r="B10" s="5" t="s">
        <v>17</v>
      </c>
      <c r="C10" s="18">
        <v>0.8</v>
      </c>
      <c r="D10" s="218">
        <v>0.93799999999999994</v>
      </c>
      <c r="E10" s="75">
        <f>УпрВесКоэф!E10</f>
        <v>0.3</v>
      </c>
      <c r="F10" s="23">
        <f t="shared" si="0"/>
        <v>0.28139999999999998</v>
      </c>
      <c r="G10" s="385"/>
      <c r="H10" s="402"/>
      <c r="J10" s="3"/>
    </row>
    <row r="11" spans="1:10" ht="90" x14ac:dyDescent="0.25">
      <c r="A11" s="401"/>
      <c r="B11" s="5" t="s">
        <v>18</v>
      </c>
      <c r="C11" s="18">
        <v>0.8</v>
      </c>
      <c r="D11" s="218">
        <v>0.79200000000000004</v>
      </c>
      <c r="E11" s="75">
        <f>УпрВесКоэф!E11</f>
        <v>0.3</v>
      </c>
      <c r="F11" s="23">
        <f t="shared" si="0"/>
        <v>0.23760000000000001</v>
      </c>
      <c r="G11" s="385"/>
      <c r="H11" s="402"/>
      <c r="J11" s="3"/>
    </row>
    <row r="12" spans="1:10" ht="60" x14ac:dyDescent="0.25">
      <c r="A12" s="401"/>
      <c r="B12" s="5" t="s">
        <v>39</v>
      </c>
      <c r="C12" s="18">
        <v>0.8</v>
      </c>
      <c r="D12" s="218">
        <v>0.88400000000000001</v>
      </c>
      <c r="E12" s="75">
        <f>УпрВесКоэф!E12</f>
        <v>0.3</v>
      </c>
      <c r="F12" s="23">
        <f t="shared" si="0"/>
        <v>0.26519999999999999</v>
      </c>
      <c r="G12" s="385"/>
      <c r="H12" s="402"/>
      <c r="J12" s="3"/>
    </row>
    <row r="13" spans="1:10" ht="90" x14ac:dyDescent="0.25">
      <c r="A13" s="401" t="s">
        <v>4</v>
      </c>
      <c r="B13" s="5" t="s">
        <v>19</v>
      </c>
      <c r="C13" s="18">
        <v>0.5</v>
      </c>
      <c r="D13" s="217">
        <v>1</v>
      </c>
      <c r="E13" s="75">
        <f>УпрВесКоэф!E13</f>
        <v>0.26</v>
      </c>
      <c r="F13" s="23">
        <f t="shared" si="0"/>
        <v>0.26</v>
      </c>
      <c r="G13" s="385" t="s">
        <v>110</v>
      </c>
      <c r="H13" s="402">
        <f>(F13+F14+F15+F16+F17+F18+F19+F20+F21+F22+F23)-УпрВесКоэф!$K$17</f>
        <v>0.72640000000000016</v>
      </c>
      <c r="J13" s="3"/>
    </row>
    <row r="14" spans="1:10" ht="90" x14ac:dyDescent="0.25">
      <c r="A14" s="401"/>
      <c r="B14" s="5" t="s">
        <v>20</v>
      </c>
      <c r="C14" s="18">
        <v>0.8</v>
      </c>
      <c r="D14" s="217">
        <v>1</v>
      </c>
      <c r="E14" s="75">
        <f>УпрВесКоэф!E14</f>
        <v>0.2</v>
      </c>
      <c r="F14" s="23">
        <f t="shared" si="0"/>
        <v>0.2</v>
      </c>
      <c r="G14" s="385"/>
      <c r="H14" s="402"/>
      <c r="J14" s="3"/>
    </row>
    <row r="15" spans="1:10" ht="45" x14ac:dyDescent="0.25">
      <c r="A15" s="401"/>
      <c r="B15" s="5" t="s">
        <v>21</v>
      </c>
      <c r="C15" s="20" t="s">
        <v>15</v>
      </c>
      <c r="D15" s="216">
        <v>1</v>
      </c>
      <c r="E15" s="75">
        <f>УпрВесКоэф!E15</f>
        <v>0.05</v>
      </c>
      <c r="F15" s="23">
        <f t="shared" si="0"/>
        <v>0.05</v>
      </c>
      <c r="G15" s="385"/>
      <c r="H15" s="402"/>
      <c r="J15" s="3"/>
    </row>
    <row r="16" spans="1:10" ht="75" x14ac:dyDescent="0.25">
      <c r="A16" s="401"/>
      <c r="B16" s="5" t="s">
        <v>22</v>
      </c>
      <c r="C16" s="20" t="s">
        <v>15</v>
      </c>
      <c r="D16" s="216">
        <v>1</v>
      </c>
      <c r="E16" s="75">
        <f>УпрВесКоэф!E16</f>
        <v>0.05</v>
      </c>
      <c r="F16" s="23">
        <f t="shared" si="0"/>
        <v>0.05</v>
      </c>
      <c r="G16" s="385"/>
      <c r="H16" s="402"/>
      <c r="J16" s="3"/>
    </row>
    <row r="17" spans="1:10" ht="135" x14ac:dyDescent="0.25">
      <c r="A17" s="401"/>
      <c r="B17" s="5" t="s">
        <v>35</v>
      </c>
      <c r="C17" s="18">
        <v>0.5</v>
      </c>
      <c r="D17" s="240">
        <v>3.2000000000000001E-2</v>
      </c>
      <c r="E17" s="75">
        <f>УпрВесКоэф!E17</f>
        <v>0.2</v>
      </c>
      <c r="F17" s="23">
        <f t="shared" si="0"/>
        <v>6.4000000000000003E-3</v>
      </c>
      <c r="G17" s="385"/>
      <c r="H17" s="402"/>
      <c r="J17" s="3"/>
    </row>
    <row r="18" spans="1:10" ht="90" x14ac:dyDescent="0.25">
      <c r="A18" s="401"/>
      <c r="B18" s="5" t="s">
        <v>23</v>
      </c>
      <c r="C18" s="18">
        <v>0.7</v>
      </c>
      <c r="D18" s="217">
        <v>0.1</v>
      </c>
      <c r="E18" s="75">
        <f>УпрВесКоэф!E18</f>
        <v>0.2</v>
      </c>
      <c r="F18" s="23">
        <f t="shared" si="0"/>
        <v>2.0000000000000004E-2</v>
      </c>
      <c r="G18" s="385"/>
      <c r="H18" s="402"/>
      <c r="J18" s="3"/>
    </row>
    <row r="19" spans="1:10" ht="60" x14ac:dyDescent="0.25">
      <c r="A19" s="401"/>
      <c r="B19" s="5" t="s">
        <v>24</v>
      </c>
      <c r="C19" s="18">
        <v>1</v>
      </c>
      <c r="D19" s="217">
        <v>0</v>
      </c>
      <c r="E19" s="75">
        <f>УпрВесКоэф!E19</f>
        <v>0.15</v>
      </c>
      <c r="F19" s="23">
        <f t="shared" si="0"/>
        <v>0</v>
      </c>
      <c r="G19" s="385"/>
      <c r="H19" s="402"/>
      <c r="J19" s="3"/>
    </row>
    <row r="20" spans="1:10" ht="60" x14ac:dyDescent="0.25">
      <c r="A20" s="401"/>
      <c r="B20" s="5" t="s">
        <v>25</v>
      </c>
      <c r="C20" s="18">
        <v>0.25</v>
      </c>
      <c r="D20" s="217">
        <v>0</v>
      </c>
      <c r="E20" s="75">
        <f>УпрВесКоэф!E20</f>
        <v>0.2</v>
      </c>
      <c r="F20" s="23">
        <f t="shared" si="0"/>
        <v>0</v>
      </c>
      <c r="G20" s="385"/>
      <c r="H20" s="402"/>
      <c r="J20" s="3"/>
    </row>
    <row r="21" spans="1:10" ht="45" x14ac:dyDescent="0.25">
      <c r="A21" s="401"/>
      <c r="B21" s="5" t="s">
        <v>26</v>
      </c>
      <c r="C21" s="18">
        <v>0.35</v>
      </c>
      <c r="D21" s="217">
        <v>0.2</v>
      </c>
      <c r="E21" s="75">
        <f>УпрВесКоэф!E21</f>
        <v>0.2</v>
      </c>
      <c r="F21" s="23">
        <f t="shared" si="0"/>
        <v>4.0000000000000008E-2</v>
      </c>
      <c r="G21" s="385"/>
      <c r="H21" s="402"/>
      <c r="J21" s="3"/>
    </row>
    <row r="22" spans="1:10" ht="60" x14ac:dyDescent="0.25">
      <c r="A22" s="401"/>
      <c r="B22" s="5" t="s">
        <v>27</v>
      </c>
      <c r="C22" s="20" t="s">
        <v>15</v>
      </c>
      <c r="D22" s="216">
        <v>1</v>
      </c>
      <c r="E22" s="75">
        <f>УпрВесКоэф!E22</f>
        <v>0.05</v>
      </c>
      <c r="F22" s="23">
        <f t="shared" si="0"/>
        <v>0.05</v>
      </c>
      <c r="G22" s="385"/>
      <c r="H22" s="402"/>
      <c r="J22" s="3"/>
    </row>
    <row r="23" spans="1:10" ht="60" x14ac:dyDescent="0.25">
      <c r="A23" s="401"/>
      <c r="B23" s="5" t="s">
        <v>28</v>
      </c>
      <c r="C23" s="20" t="s">
        <v>15</v>
      </c>
      <c r="D23" s="216">
        <v>1</v>
      </c>
      <c r="E23" s="75">
        <f>УпрВесКоэф!E23</f>
        <v>0.05</v>
      </c>
      <c r="F23" s="23">
        <f t="shared" si="0"/>
        <v>0.05</v>
      </c>
      <c r="G23" s="385"/>
      <c r="H23" s="402"/>
      <c r="J23" s="3"/>
    </row>
    <row r="24" spans="1:10" ht="75" x14ac:dyDescent="0.25">
      <c r="A24" s="403" t="s">
        <v>5</v>
      </c>
      <c r="B24" s="5" t="s">
        <v>29</v>
      </c>
      <c r="C24" s="18">
        <v>0.15</v>
      </c>
      <c r="D24" s="217">
        <v>0</v>
      </c>
      <c r="E24" s="75">
        <f>УпрВесКоэф!E24</f>
        <v>1.83</v>
      </c>
      <c r="F24" s="23">
        <f t="shared" si="0"/>
        <v>0</v>
      </c>
      <c r="G24" s="385" t="s">
        <v>110</v>
      </c>
      <c r="H24" s="402">
        <f>(F24+F25+F26+F27)-УпрВесКоэф!$K$25</f>
        <v>0.5</v>
      </c>
      <c r="J24" s="3"/>
    </row>
    <row r="25" spans="1:10" ht="75" x14ac:dyDescent="0.25">
      <c r="A25" s="403"/>
      <c r="B25" s="5" t="s">
        <v>30</v>
      </c>
      <c r="C25" s="18">
        <v>0.15</v>
      </c>
      <c r="D25" s="217">
        <v>0</v>
      </c>
      <c r="E25" s="75">
        <f>УпрВесКоэф!E25</f>
        <v>1.5</v>
      </c>
      <c r="F25" s="23">
        <f t="shared" si="0"/>
        <v>0</v>
      </c>
      <c r="G25" s="385"/>
      <c r="H25" s="402"/>
      <c r="J25" s="3"/>
    </row>
    <row r="26" spans="1:10" ht="36" customHeight="1" x14ac:dyDescent="0.25">
      <c r="A26" s="403"/>
      <c r="B26" s="5" t="s">
        <v>40</v>
      </c>
      <c r="C26" s="20" t="s">
        <v>15</v>
      </c>
      <c r="D26" s="216">
        <v>1</v>
      </c>
      <c r="E26" s="75">
        <f>УпрВесКоэф!E26</f>
        <v>0.25</v>
      </c>
      <c r="F26" s="23">
        <f t="shared" si="0"/>
        <v>0.25</v>
      </c>
      <c r="G26" s="385"/>
      <c r="H26" s="402"/>
      <c r="J26" s="3"/>
    </row>
    <row r="27" spans="1:10" ht="45" x14ac:dyDescent="0.25">
      <c r="A27" s="403"/>
      <c r="B27" s="5" t="s">
        <v>41</v>
      </c>
      <c r="C27" s="20" t="s">
        <v>15</v>
      </c>
      <c r="D27" s="216">
        <v>1</v>
      </c>
      <c r="E27" s="75">
        <f>УпрВесКоэф!E27</f>
        <v>0.25</v>
      </c>
      <c r="F27" s="23">
        <f t="shared" si="0"/>
        <v>0.25</v>
      </c>
      <c r="G27" s="385"/>
      <c r="H27" s="402"/>
      <c r="J27" s="3"/>
    </row>
    <row r="28" spans="1:10" ht="180" x14ac:dyDescent="0.25">
      <c r="A28" s="241" t="s">
        <v>14</v>
      </c>
      <c r="B28" s="5" t="s">
        <v>6</v>
      </c>
      <c r="C28" s="18">
        <v>0.7</v>
      </c>
      <c r="D28" s="49">
        <v>0.2</v>
      </c>
      <c r="E28" s="75">
        <f>УпрВесКоэф!E28</f>
        <v>1.4279999999999999</v>
      </c>
      <c r="F28" s="23">
        <f t="shared" si="0"/>
        <v>0.28560000000000002</v>
      </c>
      <c r="G28" s="199" t="s">
        <v>110</v>
      </c>
      <c r="H28" s="23">
        <f>F28-УпрВесКоэф!$K$28</f>
        <v>0.28560000000000002</v>
      </c>
      <c r="J28" s="3"/>
    </row>
    <row r="29" spans="1:10" ht="20.25" customHeight="1" x14ac:dyDescent="0.3">
      <c r="A29" s="242"/>
      <c r="B29" s="243" t="s">
        <v>46</v>
      </c>
      <c r="C29" s="244"/>
      <c r="D29" s="245"/>
      <c r="E29" s="245"/>
      <c r="F29" s="246"/>
      <c r="G29" s="245"/>
      <c r="H29" s="247">
        <f>H5+H8+H9+H13+H24+H28</f>
        <v>4.3698009999999998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E8" sqref="E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9"/>
      <c r="B3" s="389"/>
      <c r="C3" s="197" t="s">
        <v>42</v>
      </c>
      <c r="D3" s="197" t="s">
        <v>109</v>
      </c>
      <c r="E3" s="197" t="s">
        <v>9</v>
      </c>
      <c r="F3" s="197" t="s">
        <v>8</v>
      </c>
      <c r="G3" s="197" t="s">
        <v>10</v>
      </c>
      <c r="H3" s="197" t="s">
        <v>13</v>
      </c>
      <c r="J3" s="3"/>
    </row>
    <row r="4" spans="1:10" ht="30" x14ac:dyDescent="0.25">
      <c r="A4" s="401" t="s">
        <v>3</v>
      </c>
      <c r="B4" s="5" t="s">
        <v>36</v>
      </c>
      <c r="C4" s="6">
        <v>0.7</v>
      </c>
      <c r="D4" s="216">
        <v>0</v>
      </c>
      <c r="E4" s="75">
        <f>УпрВесКоэф!E4</f>
        <v>1.429</v>
      </c>
      <c r="F4" s="23">
        <f>D4*E4</f>
        <v>0</v>
      </c>
      <c r="G4" s="385" t="s">
        <v>111</v>
      </c>
      <c r="H4" s="23">
        <f>F4-УпрВесКоэф!$K$4</f>
        <v>0</v>
      </c>
      <c r="J4" s="3"/>
    </row>
    <row r="5" spans="1:10" ht="30" x14ac:dyDescent="0.25">
      <c r="A5" s="401"/>
      <c r="B5" s="5" t="s">
        <v>11</v>
      </c>
      <c r="C5" s="6">
        <v>0.7</v>
      </c>
      <c r="D5" s="217">
        <v>0.67</v>
      </c>
      <c r="E5" s="75">
        <f>УпрВесКоэф!E5</f>
        <v>1</v>
      </c>
      <c r="F5" s="23">
        <f t="shared" ref="F5:F28" si="0">D5*E5</f>
        <v>0.67</v>
      </c>
      <c r="G5" s="385"/>
      <c r="H5" s="402">
        <f>(F5+F6+F7)-УпрВесКоэф!$K$6</f>
        <v>0.91600000000000015</v>
      </c>
      <c r="J5" s="3"/>
    </row>
    <row r="6" spans="1:10" ht="35.25" customHeight="1" x14ac:dyDescent="0.25">
      <c r="A6" s="401"/>
      <c r="B6" s="5" t="s">
        <v>12</v>
      </c>
      <c r="C6" s="6">
        <v>0.3</v>
      </c>
      <c r="D6" s="217">
        <v>0.24</v>
      </c>
      <c r="E6" s="75">
        <f>УпрВесКоэф!E6</f>
        <v>0.8</v>
      </c>
      <c r="F6" s="23">
        <f t="shared" si="0"/>
        <v>0.192</v>
      </c>
      <c r="G6" s="385"/>
      <c r="H6" s="402"/>
      <c r="J6" s="3"/>
    </row>
    <row r="7" spans="1:10" ht="30" x14ac:dyDescent="0.25">
      <c r="A7" s="401"/>
      <c r="B7" s="5" t="s">
        <v>16</v>
      </c>
      <c r="C7" s="6">
        <v>0.1</v>
      </c>
      <c r="D7" s="217">
        <v>0.09</v>
      </c>
      <c r="E7" s="75">
        <f>УпрВесКоэф!E7</f>
        <v>0.6</v>
      </c>
      <c r="F7" s="23">
        <f t="shared" si="0"/>
        <v>5.3999999999999999E-2</v>
      </c>
      <c r="G7" s="385"/>
      <c r="H7" s="402"/>
      <c r="J7" s="3"/>
    </row>
    <row r="8" spans="1:10" ht="124.5" customHeight="1" x14ac:dyDescent="0.25">
      <c r="A8" s="5" t="s">
        <v>7</v>
      </c>
      <c r="B8" s="5" t="s">
        <v>34</v>
      </c>
      <c r="C8" s="18">
        <v>0.9</v>
      </c>
      <c r="D8" s="49">
        <v>0.62</v>
      </c>
      <c r="E8" s="75">
        <f>УпрВесКоэф!E8</f>
        <v>1.111</v>
      </c>
      <c r="F8" s="23">
        <f t="shared" si="0"/>
        <v>0.68881999999999999</v>
      </c>
      <c r="G8" s="199" t="s">
        <v>110</v>
      </c>
      <c r="H8" s="23">
        <f>F8-УпрВесКоэф!$K$8</f>
        <v>0.68881999999999999</v>
      </c>
      <c r="J8" s="3"/>
    </row>
    <row r="9" spans="1:10" ht="75" x14ac:dyDescent="0.25">
      <c r="A9" s="401" t="s">
        <v>37</v>
      </c>
      <c r="B9" s="5" t="s">
        <v>38</v>
      </c>
      <c r="C9" s="18">
        <v>0.9</v>
      </c>
      <c r="D9" s="218">
        <v>0.91700000000000004</v>
      </c>
      <c r="E9" s="75">
        <f>УпрВесКоэф!E9</f>
        <v>0.311</v>
      </c>
      <c r="F9" s="23">
        <f t="shared" si="0"/>
        <v>0.28518700000000002</v>
      </c>
      <c r="G9" s="385" t="s">
        <v>110</v>
      </c>
      <c r="H9" s="402">
        <f>(F9+F10+F11+F12)-УпрВесКоэф!$K$10</f>
        <v>0.83298700000000003</v>
      </c>
      <c r="J9" s="3"/>
    </row>
    <row r="10" spans="1:10" ht="93.75" customHeight="1" x14ac:dyDescent="0.25">
      <c r="A10" s="401"/>
      <c r="B10" s="5" t="s">
        <v>17</v>
      </c>
      <c r="C10" s="18">
        <v>0.8</v>
      </c>
      <c r="D10" s="218">
        <v>0.64</v>
      </c>
      <c r="E10" s="75">
        <f>УпрВесКоэф!E10</f>
        <v>0.3</v>
      </c>
      <c r="F10" s="23">
        <f t="shared" si="0"/>
        <v>0.192</v>
      </c>
      <c r="G10" s="385"/>
      <c r="H10" s="402"/>
      <c r="J10" s="3"/>
    </row>
    <row r="11" spans="1:10" ht="90" x14ac:dyDescent="0.25">
      <c r="A11" s="401"/>
      <c r="B11" s="5" t="s">
        <v>18</v>
      </c>
      <c r="C11" s="18">
        <v>0.8</v>
      </c>
      <c r="D11" s="218">
        <v>0.5</v>
      </c>
      <c r="E11" s="75">
        <f>УпрВесКоэф!E11</f>
        <v>0.3</v>
      </c>
      <c r="F11" s="23">
        <f t="shared" si="0"/>
        <v>0.15</v>
      </c>
      <c r="G11" s="385"/>
      <c r="H11" s="402"/>
      <c r="J11" s="3"/>
    </row>
    <row r="12" spans="1:10" ht="60" x14ac:dyDescent="0.25">
      <c r="A12" s="401"/>
      <c r="B12" s="5" t="s">
        <v>39</v>
      </c>
      <c r="C12" s="18">
        <v>0.8</v>
      </c>
      <c r="D12" s="218">
        <v>0.68600000000000005</v>
      </c>
      <c r="E12" s="75">
        <f>УпрВесКоэф!E12</f>
        <v>0.3</v>
      </c>
      <c r="F12" s="23">
        <f t="shared" si="0"/>
        <v>0.20580000000000001</v>
      </c>
      <c r="G12" s="385"/>
      <c r="H12" s="402"/>
      <c r="J12" s="3"/>
    </row>
    <row r="13" spans="1:10" ht="90" x14ac:dyDescent="0.25">
      <c r="A13" s="401" t="s">
        <v>4</v>
      </c>
      <c r="B13" s="5" t="s">
        <v>19</v>
      </c>
      <c r="C13" s="18">
        <v>0.5</v>
      </c>
      <c r="D13" s="217">
        <v>1</v>
      </c>
      <c r="E13" s="75">
        <f>УпрВесКоэф!E13</f>
        <v>0.26</v>
      </c>
      <c r="F13" s="23">
        <f t="shared" si="0"/>
        <v>0.26</v>
      </c>
      <c r="G13" s="385" t="s">
        <v>2</v>
      </c>
      <c r="H13" s="402">
        <f>(F13+F14+F15+F16+F17+F18+F19+F20+F21+F22+F23)-УпрВесКоэф!$K$17</f>
        <v>1.1020000000000001</v>
      </c>
      <c r="J13" s="3"/>
    </row>
    <row r="14" spans="1:10" ht="90" x14ac:dyDescent="0.25">
      <c r="A14" s="401"/>
      <c r="B14" s="5" t="s">
        <v>20</v>
      </c>
      <c r="C14" s="18">
        <v>0.8</v>
      </c>
      <c r="D14" s="217">
        <v>0.9</v>
      </c>
      <c r="E14" s="75">
        <f>УпрВесКоэф!E14</f>
        <v>0.2</v>
      </c>
      <c r="F14" s="23">
        <f t="shared" si="0"/>
        <v>0.18000000000000002</v>
      </c>
      <c r="G14" s="385"/>
      <c r="H14" s="402"/>
      <c r="J14" s="3"/>
    </row>
    <row r="15" spans="1:10" ht="45" x14ac:dyDescent="0.25">
      <c r="A15" s="401"/>
      <c r="B15" s="5" t="s">
        <v>21</v>
      </c>
      <c r="C15" s="20" t="s">
        <v>15</v>
      </c>
      <c r="D15" s="216">
        <v>1</v>
      </c>
      <c r="E15" s="75">
        <f>УпрВесКоэф!E15</f>
        <v>0.05</v>
      </c>
      <c r="F15" s="23">
        <f t="shared" si="0"/>
        <v>0.05</v>
      </c>
      <c r="G15" s="385"/>
      <c r="H15" s="402"/>
      <c r="J15" s="3"/>
    </row>
    <row r="16" spans="1:10" ht="75" x14ac:dyDescent="0.25">
      <c r="A16" s="401"/>
      <c r="B16" s="5" t="s">
        <v>22</v>
      </c>
      <c r="C16" s="20" t="s">
        <v>15</v>
      </c>
      <c r="D16" s="216">
        <v>1</v>
      </c>
      <c r="E16" s="75">
        <f>УпрВесКоэф!E16</f>
        <v>0.05</v>
      </c>
      <c r="F16" s="23">
        <f t="shared" si="0"/>
        <v>0.05</v>
      </c>
      <c r="G16" s="385"/>
      <c r="H16" s="402"/>
      <c r="J16" s="3"/>
    </row>
    <row r="17" spans="1:10" ht="135" x14ac:dyDescent="0.25">
      <c r="A17" s="401"/>
      <c r="B17" s="5" t="s">
        <v>35</v>
      </c>
      <c r="C17" s="18">
        <v>0.5</v>
      </c>
      <c r="D17" s="217">
        <v>0.5</v>
      </c>
      <c r="E17" s="75">
        <f>УпрВесКоэф!E17</f>
        <v>0.2</v>
      </c>
      <c r="F17" s="23">
        <f t="shared" si="0"/>
        <v>0.1</v>
      </c>
      <c r="G17" s="385"/>
      <c r="H17" s="402"/>
      <c r="J17" s="3"/>
    </row>
    <row r="18" spans="1:10" ht="90" x14ac:dyDescent="0.25">
      <c r="A18" s="401"/>
      <c r="B18" s="5" t="s">
        <v>23</v>
      </c>
      <c r="C18" s="18">
        <v>0.7</v>
      </c>
      <c r="D18" s="217">
        <v>1</v>
      </c>
      <c r="E18" s="75">
        <f>УпрВесКоэф!E18</f>
        <v>0.2</v>
      </c>
      <c r="F18" s="23">
        <f t="shared" si="0"/>
        <v>0.2</v>
      </c>
      <c r="G18" s="385"/>
      <c r="H18" s="402"/>
      <c r="J18" s="3"/>
    </row>
    <row r="19" spans="1:10" ht="60" x14ac:dyDescent="0.25">
      <c r="A19" s="401"/>
      <c r="B19" s="5" t="s">
        <v>24</v>
      </c>
      <c r="C19" s="18">
        <v>1</v>
      </c>
      <c r="D19" s="217">
        <v>1</v>
      </c>
      <c r="E19" s="75">
        <f>УпрВесКоэф!E19</f>
        <v>0.15</v>
      </c>
      <c r="F19" s="23">
        <f t="shared" si="0"/>
        <v>0.15</v>
      </c>
      <c r="G19" s="385"/>
      <c r="H19" s="402"/>
      <c r="J19" s="3"/>
    </row>
    <row r="20" spans="1:10" ht="60" x14ac:dyDescent="0.25">
      <c r="A20" s="401"/>
      <c r="B20" s="5" t="s">
        <v>25</v>
      </c>
      <c r="C20" s="18">
        <v>0.25</v>
      </c>
      <c r="D20" s="217">
        <v>0</v>
      </c>
      <c r="E20" s="75">
        <f>УпрВесКоэф!E20</f>
        <v>0.2</v>
      </c>
      <c r="F20" s="23">
        <f t="shared" si="0"/>
        <v>0</v>
      </c>
      <c r="G20" s="385"/>
      <c r="H20" s="402"/>
      <c r="J20" s="3"/>
    </row>
    <row r="21" spans="1:10" ht="45" x14ac:dyDescent="0.25">
      <c r="A21" s="401"/>
      <c r="B21" s="5" t="s">
        <v>26</v>
      </c>
      <c r="C21" s="18">
        <v>0.35</v>
      </c>
      <c r="D21" s="217">
        <v>0.06</v>
      </c>
      <c r="E21" s="75">
        <f>УпрВесКоэф!E21</f>
        <v>0.2</v>
      </c>
      <c r="F21" s="23">
        <f t="shared" si="0"/>
        <v>1.2E-2</v>
      </c>
      <c r="G21" s="385"/>
      <c r="H21" s="402"/>
      <c r="J21" s="3"/>
    </row>
    <row r="22" spans="1:10" ht="60" x14ac:dyDescent="0.25">
      <c r="A22" s="401"/>
      <c r="B22" s="5" t="s">
        <v>27</v>
      </c>
      <c r="C22" s="20" t="s">
        <v>15</v>
      </c>
      <c r="D22" s="216">
        <v>1</v>
      </c>
      <c r="E22" s="75">
        <f>УпрВесКоэф!E22</f>
        <v>0.05</v>
      </c>
      <c r="F22" s="23">
        <f t="shared" si="0"/>
        <v>0.05</v>
      </c>
      <c r="G22" s="385"/>
      <c r="H22" s="402"/>
      <c r="J22" s="3"/>
    </row>
    <row r="23" spans="1:10" ht="60" x14ac:dyDescent="0.25">
      <c r="A23" s="401"/>
      <c r="B23" s="5" t="s">
        <v>28</v>
      </c>
      <c r="C23" s="20" t="s">
        <v>15</v>
      </c>
      <c r="D23" s="216">
        <v>1</v>
      </c>
      <c r="E23" s="75">
        <f>УпрВесКоэф!E23</f>
        <v>0.05</v>
      </c>
      <c r="F23" s="23">
        <f t="shared" si="0"/>
        <v>0.05</v>
      </c>
      <c r="G23" s="385"/>
      <c r="H23" s="402"/>
      <c r="J23" s="3"/>
    </row>
    <row r="24" spans="1:10" ht="75" x14ac:dyDescent="0.25">
      <c r="A24" s="403" t="s">
        <v>5</v>
      </c>
      <c r="B24" s="5" t="s">
        <v>29</v>
      </c>
      <c r="C24" s="18">
        <v>0.15</v>
      </c>
      <c r="D24" s="217">
        <v>0</v>
      </c>
      <c r="E24" s="75">
        <f>УпрВесКоэф!E24</f>
        <v>1.83</v>
      </c>
      <c r="F24" s="23">
        <f t="shared" si="0"/>
        <v>0</v>
      </c>
      <c r="G24" s="385" t="s">
        <v>110</v>
      </c>
      <c r="H24" s="402">
        <f>(F24+F25+F26+F27)-УпрВесКоэф!$K$25</f>
        <v>0.57499999999999996</v>
      </c>
      <c r="J24" s="3"/>
    </row>
    <row r="25" spans="1:10" ht="75" x14ac:dyDescent="0.25">
      <c r="A25" s="403"/>
      <c r="B25" s="5" t="s">
        <v>30</v>
      </c>
      <c r="C25" s="18">
        <v>0.15</v>
      </c>
      <c r="D25" s="217">
        <v>0.05</v>
      </c>
      <c r="E25" s="75">
        <f>УпрВесКоэф!E25</f>
        <v>1.5</v>
      </c>
      <c r="F25" s="23">
        <f t="shared" si="0"/>
        <v>7.5000000000000011E-2</v>
      </c>
      <c r="G25" s="385"/>
      <c r="H25" s="402"/>
      <c r="J25" s="3"/>
    </row>
    <row r="26" spans="1:10" ht="36" customHeight="1" x14ac:dyDescent="0.25">
      <c r="A26" s="403"/>
      <c r="B26" s="5" t="s">
        <v>40</v>
      </c>
      <c r="C26" s="20" t="s">
        <v>15</v>
      </c>
      <c r="D26" s="216">
        <v>1</v>
      </c>
      <c r="E26" s="75">
        <f>УпрВесКоэф!E26</f>
        <v>0.25</v>
      </c>
      <c r="F26" s="23">
        <f t="shared" si="0"/>
        <v>0.25</v>
      </c>
      <c r="G26" s="385"/>
      <c r="H26" s="402"/>
      <c r="J26" s="3"/>
    </row>
    <row r="27" spans="1:10" ht="45" x14ac:dyDescent="0.25">
      <c r="A27" s="403"/>
      <c r="B27" s="5" t="s">
        <v>41</v>
      </c>
      <c r="C27" s="20" t="s">
        <v>15</v>
      </c>
      <c r="D27" s="216">
        <v>1</v>
      </c>
      <c r="E27" s="75">
        <f>УпрВесКоэф!E27</f>
        <v>0.25</v>
      </c>
      <c r="F27" s="23">
        <f t="shared" si="0"/>
        <v>0.25</v>
      </c>
      <c r="G27" s="385"/>
      <c r="H27" s="402"/>
      <c r="J27" s="3"/>
    </row>
    <row r="28" spans="1:10" ht="180" x14ac:dyDescent="0.25">
      <c r="A28" s="241" t="s">
        <v>14</v>
      </c>
      <c r="B28" s="5" t="s">
        <v>6</v>
      </c>
      <c r="C28" s="18">
        <v>0.7</v>
      </c>
      <c r="D28" s="49">
        <v>0.3</v>
      </c>
      <c r="E28" s="75">
        <f>УпрВесКоэф!E28</f>
        <v>1.4279999999999999</v>
      </c>
      <c r="F28" s="23">
        <f t="shared" si="0"/>
        <v>0.42839999999999995</v>
      </c>
      <c r="G28" s="199" t="s">
        <v>110</v>
      </c>
      <c r="H28" s="23">
        <f>F28-УпрВесКоэф!$K$28</f>
        <v>0.42839999999999995</v>
      </c>
      <c r="J28" s="3"/>
    </row>
    <row r="29" spans="1:10" ht="20.25" customHeight="1" x14ac:dyDescent="0.3">
      <c r="A29" s="242"/>
      <c r="B29" s="243" t="s">
        <v>46</v>
      </c>
      <c r="C29" s="244"/>
      <c r="D29" s="245"/>
      <c r="E29" s="245"/>
      <c r="F29" s="246"/>
      <c r="G29" s="245"/>
      <c r="H29" s="247">
        <f>H5+H8+H9+H13+H24+H28</f>
        <v>4.5432070000000007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E8" sqref="E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9"/>
      <c r="B3" s="389"/>
      <c r="C3" s="197" t="s">
        <v>42</v>
      </c>
      <c r="D3" s="197" t="s">
        <v>109</v>
      </c>
      <c r="E3" s="197" t="s">
        <v>9</v>
      </c>
      <c r="F3" s="197" t="s">
        <v>8</v>
      </c>
      <c r="G3" s="197" t="s">
        <v>10</v>
      </c>
      <c r="H3" s="197" t="s">
        <v>13</v>
      </c>
      <c r="J3" s="3"/>
    </row>
    <row r="4" spans="1:10" ht="30" x14ac:dyDescent="0.25">
      <c r="A4" s="401" t="s">
        <v>3</v>
      </c>
      <c r="B4" s="5" t="s">
        <v>36</v>
      </c>
      <c r="C4" s="6">
        <v>0.7</v>
      </c>
      <c r="D4" s="216">
        <v>0</v>
      </c>
      <c r="E4" s="75">
        <f>УпрВесКоэф!E4</f>
        <v>1.429</v>
      </c>
      <c r="F4" s="23">
        <f>D4*E4</f>
        <v>0</v>
      </c>
      <c r="G4" s="385" t="s">
        <v>118</v>
      </c>
      <c r="H4" s="23">
        <f>F4-УпрВесКоэф!$K$4</f>
        <v>0</v>
      </c>
      <c r="J4" s="3"/>
    </row>
    <row r="5" spans="1:10" ht="30" x14ac:dyDescent="0.25">
      <c r="A5" s="401"/>
      <c r="B5" s="5" t="s">
        <v>11</v>
      </c>
      <c r="C5" s="6">
        <v>0.7</v>
      </c>
      <c r="D5" s="217">
        <v>0.64</v>
      </c>
      <c r="E5" s="75">
        <f>УпрВесКоэф!E5</f>
        <v>1</v>
      </c>
      <c r="F5" s="23">
        <f t="shared" ref="F5:F28" si="0">D5*E5</f>
        <v>0.64</v>
      </c>
      <c r="G5" s="385"/>
      <c r="H5" s="402">
        <f>(F5+F6+F7)-УпрВесКоэф!$K$6</f>
        <v>1.0780000000000001</v>
      </c>
      <c r="J5" s="3"/>
    </row>
    <row r="6" spans="1:10" ht="35.25" customHeight="1" x14ac:dyDescent="0.25">
      <c r="A6" s="401"/>
      <c r="B6" s="5" t="s">
        <v>12</v>
      </c>
      <c r="C6" s="6">
        <v>0.3</v>
      </c>
      <c r="D6" s="217">
        <v>0.3</v>
      </c>
      <c r="E6" s="75">
        <f>УпрВесКоэф!E6</f>
        <v>0.8</v>
      </c>
      <c r="F6" s="23">
        <f t="shared" si="0"/>
        <v>0.24</v>
      </c>
      <c r="G6" s="385"/>
      <c r="H6" s="402"/>
      <c r="J6" s="3"/>
    </row>
    <row r="7" spans="1:10" ht="30" x14ac:dyDescent="0.25">
      <c r="A7" s="401"/>
      <c r="B7" s="5" t="s">
        <v>16</v>
      </c>
      <c r="C7" s="6">
        <v>0.1</v>
      </c>
      <c r="D7" s="217">
        <v>0.33</v>
      </c>
      <c r="E7" s="75">
        <f>УпрВесКоэф!E7</f>
        <v>0.6</v>
      </c>
      <c r="F7" s="23">
        <f t="shared" si="0"/>
        <v>0.19800000000000001</v>
      </c>
      <c r="G7" s="385"/>
      <c r="H7" s="402"/>
      <c r="J7" s="3"/>
    </row>
    <row r="8" spans="1:10" ht="124.5" customHeight="1" x14ac:dyDescent="0.25">
      <c r="A8" s="5" t="s">
        <v>7</v>
      </c>
      <c r="B8" s="5" t="s">
        <v>34</v>
      </c>
      <c r="C8" s="18">
        <v>0.9</v>
      </c>
      <c r="D8" s="49">
        <v>0.60199999999999998</v>
      </c>
      <c r="E8" s="75">
        <f>УпрВесКоэф!E8</f>
        <v>1.111</v>
      </c>
      <c r="F8" s="23">
        <f t="shared" si="0"/>
        <v>0.66882199999999992</v>
      </c>
      <c r="G8" s="199" t="s">
        <v>110</v>
      </c>
      <c r="H8" s="23">
        <f>F8-УпрВесКоэф!$K$8</f>
        <v>0.66882199999999992</v>
      </c>
      <c r="J8" s="3"/>
    </row>
    <row r="9" spans="1:10" ht="75" x14ac:dyDescent="0.25">
      <c r="A9" s="401" t="s">
        <v>37</v>
      </c>
      <c r="B9" s="5" t="s">
        <v>38</v>
      </c>
      <c r="C9" s="18">
        <v>0.9</v>
      </c>
      <c r="D9" s="218">
        <v>0.27600000000000002</v>
      </c>
      <c r="E9" s="75">
        <f>УпрВесКоэф!E9</f>
        <v>0.311</v>
      </c>
      <c r="F9" s="23">
        <f t="shared" si="0"/>
        <v>8.583600000000001E-2</v>
      </c>
      <c r="G9" s="385" t="s">
        <v>110</v>
      </c>
      <c r="H9" s="402">
        <f>(F9+F10+F11+F12)-УпрВесКоэф!$K$10</f>
        <v>0.66123600000000005</v>
      </c>
      <c r="J9" s="3"/>
    </row>
    <row r="10" spans="1:10" ht="93.75" customHeight="1" x14ac:dyDescent="0.25">
      <c r="A10" s="401"/>
      <c r="B10" s="5" t="s">
        <v>17</v>
      </c>
      <c r="C10" s="18">
        <v>0.8</v>
      </c>
      <c r="D10" s="218">
        <v>0.78</v>
      </c>
      <c r="E10" s="75">
        <f>УпрВесКоэф!E10</f>
        <v>0.3</v>
      </c>
      <c r="F10" s="23">
        <f t="shared" si="0"/>
        <v>0.23399999999999999</v>
      </c>
      <c r="G10" s="385"/>
      <c r="H10" s="402"/>
      <c r="J10" s="3"/>
    </row>
    <row r="11" spans="1:10" ht="90" x14ac:dyDescent="0.25">
      <c r="A11" s="401"/>
      <c r="B11" s="5" t="s">
        <v>18</v>
      </c>
      <c r="C11" s="18">
        <v>0.8</v>
      </c>
      <c r="D11" s="218">
        <v>0.59</v>
      </c>
      <c r="E11" s="75">
        <f>УпрВесКоэф!E11</f>
        <v>0.3</v>
      </c>
      <c r="F11" s="23">
        <f t="shared" si="0"/>
        <v>0.17699999999999999</v>
      </c>
      <c r="G11" s="385"/>
      <c r="H11" s="402"/>
      <c r="J11" s="3"/>
    </row>
    <row r="12" spans="1:10" ht="60" x14ac:dyDescent="0.25">
      <c r="A12" s="401"/>
      <c r="B12" s="5" t="s">
        <v>39</v>
      </c>
      <c r="C12" s="18">
        <v>0.8</v>
      </c>
      <c r="D12" s="218">
        <v>0.54800000000000004</v>
      </c>
      <c r="E12" s="75">
        <f>УпрВесКоэф!E12</f>
        <v>0.3</v>
      </c>
      <c r="F12" s="23">
        <f t="shared" si="0"/>
        <v>0.16440000000000002</v>
      </c>
      <c r="G12" s="385"/>
      <c r="H12" s="402"/>
      <c r="J12" s="3"/>
    </row>
    <row r="13" spans="1:10" ht="90" x14ac:dyDescent="0.25">
      <c r="A13" s="401" t="s">
        <v>4</v>
      </c>
      <c r="B13" s="5" t="s">
        <v>19</v>
      </c>
      <c r="C13" s="18">
        <v>0.5</v>
      </c>
      <c r="D13" s="217">
        <v>1</v>
      </c>
      <c r="E13" s="75">
        <f>УпрВесКоэф!E13</f>
        <v>0.26</v>
      </c>
      <c r="F13" s="23">
        <f t="shared" si="0"/>
        <v>0.26</v>
      </c>
      <c r="G13" s="385" t="s">
        <v>2</v>
      </c>
      <c r="H13" s="402">
        <f>(F13+F14+F15+F16+F17+F18+F19+F20+F21+F22+F23)-УпрВесКоэф!$K$17</f>
        <v>0.94650000000000023</v>
      </c>
      <c r="J13" s="3"/>
    </row>
    <row r="14" spans="1:10" ht="90" x14ac:dyDescent="0.25">
      <c r="A14" s="401"/>
      <c r="B14" s="5" t="s">
        <v>20</v>
      </c>
      <c r="C14" s="18">
        <v>0.8</v>
      </c>
      <c r="D14" s="217">
        <v>0.9</v>
      </c>
      <c r="E14" s="75">
        <f>УпрВесКоэф!E14</f>
        <v>0.2</v>
      </c>
      <c r="F14" s="23">
        <f t="shared" si="0"/>
        <v>0.18000000000000002</v>
      </c>
      <c r="G14" s="385"/>
      <c r="H14" s="402"/>
      <c r="J14" s="3"/>
    </row>
    <row r="15" spans="1:10" ht="45" x14ac:dyDescent="0.25">
      <c r="A15" s="401"/>
      <c r="B15" s="5" t="s">
        <v>21</v>
      </c>
      <c r="C15" s="20" t="s">
        <v>15</v>
      </c>
      <c r="D15" s="216">
        <v>1</v>
      </c>
      <c r="E15" s="75">
        <f>УпрВесКоэф!E15</f>
        <v>0.05</v>
      </c>
      <c r="F15" s="23">
        <f t="shared" si="0"/>
        <v>0.05</v>
      </c>
      <c r="G15" s="385"/>
      <c r="H15" s="402"/>
      <c r="J15" s="3"/>
    </row>
    <row r="16" spans="1:10" ht="75" x14ac:dyDescent="0.25">
      <c r="A16" s="401"/>
      <c r="B16" s="5" t="s">
        <v>22</v>
      </c>
      <c r="C16" s="20" t="s">
        <v>15</v>
      </c>
      <c r="D16" s="216">
        <v>1</v>
      </c>
      <c r="E16" s="75">
        <f>УпрВесКоэф!E16</f>
        <v>0.05</v>
      </c>
      <c r="F16" s="23">
        <f t="shared" si="0"/>
        <v>0.05</v>
      </c>
      <c r="G16" s="385"/>
      <c r="H16" s="402"/>
      <c r="J16" s="3"/>
    </row>
    <row r="17" spans="1:10" ht="135" x14ac:dyDescent="0.25">
      <c r="A17" s="401"/>
      <c r="B17" s="5" t="s">
        <v>35</v>
      </c>
      <c r="C17" s="18">
        <v>0.5</v>
      </c>
      <c r="D17" s="217">
        <v>0.2</v>
      </c>
      <c r="E17" s="75">
        <f>УпрВесКоэф!E17</f>
        <v>0.2</v>
      </c>
      <c r="F17" s="23">
        <f t="shared" si="0"/>
        <v>4.0000000000000008E-2</v>
      </c>
      <c r="G17" s="385"/>
      <c r="H17" s="402"/>
      <c r="J17" s="3"/>
    </row>
    <row r="18" spans="1:10" ht="90" x14ac:dyDescent="0.25">
      <c r="A18" s="401"/>
      <c r="B18" s="5" t="s">
        <v>23</v>
      </c>
      <c r="C18" s="18">
        <v>0.7</v>
      </c>
      <c r="D18" s="217">
        <v>0.83</v>
      </c>
      <c r="E18" s="75">
        <f>УпрВесКоэф!E18</f>
        <v>0.2</v>
      </c>
      <c r="F18" s="23">
        <f t="shared" si="0"/>
        <v>0.16600000000000001</v>
      </c>
      <c r="G18" s="385"/>
      <c r="H18" s="402"/>
      <c r="J18" s="3"/>
    </row>
    <row r="19" spans="1:10" ht="60" x14ac:dyDescent="0.25">
      <c r="A19" s="401"/>
      <c r="B19" s="5" t="s">
        <v>24</v>
      </c>
      <c r="C19" s="18">
        <v>1</v>
      </c>
      <c r="D19" s="217">
        <v>0.67</v>
      </c>
      <c r="E19" s="75">
        <f>УпрВесКоэф!E19</f>
        <v>0.15</v>
      </c>
      <c r="F19" s="23">
        <f t="shared" si="0"/>
        <v>0.10050000000000001</v>
      </c>
      <c r="G19" s="385"/>
      <c r="H19" s="402"/>
      <c r="J19" s="3"/>
    </row>
    <row r="20" spans="1:10" ht="60" x14ac:dyDescent="0.25">
      <c r="A20" s="401"/>
      <c r="B20" s="5" t="s">
        <v>25</v>
      </c>
      <c r="C20" s="18">
        <v>0.25</v>
      </c>
      <c r="D20" s="217">
        <v>0</v>
      </c>
      <c r="E20" s="75">
        <f>УпрВесКоэф!E20</f>
        <v>0.2</v>
      </c>
      <c r="F20" s="23">
        <f t="shared" si="0"/>
        <v>0</v>
      </c>
      <c r="G20" s="385"/>
      <c r="H20" s="402"/>
      <c r="J20" s="3"/>
    </row>
    <row r="21" spans="1:10" ht="45" x14ac:dyDescent="0.25">
      <c r="A21" s="401"/>
      <c r="B21" s="5" t="s">
        <v>26</v>
      </c>
      <c r="C21" s="18">
        <v>0.35</v>
      </c>
      <c r="D21" s="217">
        <v>0</v>
      </c>
      <c r="E21" s="75">
        <f>УпрВесКоэф!E21</f>
        <v>0.2</v>
      </c>
      <c r="F21" s="23">
        <f t="shared" si="0"/>
        <v>0</v>
      </c>
      <c r="G21" s="385"/>
      <c r="H21" s="402"/>
      <c r="J21" s="3"/>
    </row>
    <row r="22" spans="1:10" ht="60" x14ac:dyDescent="0.25">
      <c r="A22" s="401"/>
      <c r="B22" s="5" t="s">
        <v>27</v>
      </c>
      <c r="C22" s="20" t="s">
        <v>15</v>
      </c>
      <c r="D22" s="216">
        <v>1</v>
      </c>
      <c r="E22" s="75">
        <f>УпрВесКоэф!E22</f>
        <v>0.05</v>
      </c>
      <c r="F22" s="23">
        <f t="shared" si="0"/>
        <v>0.05</v>
      </c>
      <c r="G22" s="385"/>
      <c r="H22" s="402"/>
      <c r="J22" s="3"/>
    </row>
    <row r="23" spans="1:10" ht="60" x14ac:dyDescent="0.25">
      <c r="A23" s="401"/>
      <c r="B23" s="5" t="s">
        <v>28</v>
      </c>
      <c r="C23" s="20" t="s">
        <v>15</v>
      </c>
      <c r="D23" s="216">
        <v>1</v>
      </c>
      <c r="E23" s="75">
        <f>УпрВесКоэф!E23</f>
        <v>0.05</v>
      </c>
      <c r="F23" s="23">
        <f t="shared" si="0"/>
        <v>0.05</v>
      </c>
      <c r="G23" s="385"/>
      <c r="H23" s="402"/>
      <c r="J23" s="3"/>
    </row>
    <row r="24" spans="1:10" ht="75" x14ac:dyDescent="0.25">
      <c r="A24" s="403" t="s">
        <v>5</v>
      </c>
      <c r="B24" s="5" t="s">
        <v>29</v>
      </c>
      <c r="C24" s="18">
        <v>0.15</v>
      </c>
      <c r="D24" s="217">
        <v>0</v>
      </c>
      <c r="E24" s="75">
        <f>УпрВесКоэф!E24</f>
        <v>1.83</v>
      </c>
      <c r="F24" s="23">
        <f t="shared" si="0"/>
        <v>0</v>
      </c>
      <c r="G24" s="385" t="s">
        <v>2</v>
      </c>
      <c r="H24" s="402">
        <f>(F24+F25+F26+F27)-УпрВесКоэф!$K$25</f>
        <v>0.71</v>
      </c>
      <c r="J24" s="3"/>
    </row>
    <row r="25" spans="1:10" ht="75" x14ac:dyDescent="0.25">
      <c r="A25" s="403"/>
      <c r="B25" s="5" t="s">
        <v>30</v>
      </c>
      <c r="C25" s="18">
        <v>0.15</v>
      </c>
      <c r="D25" s="217">
        <v>0.14000000000000001</v>
      </c>
      <c r="E25" s="75">
        <f>УпрВесКоэф!E25</f>
        <v>1.5</v>
      </c>
      <c r="F25" s="23">
        <f t="shared" si="0"/>
        <v>0.21000000000000002</v>
      </c>
      <c r="G25" s="385"/>
      <c r="H25" s="402"/>
      <c r="J25" s="3"/>
    </row>
    <row r="26" spans="1:10" ht="36" customHeight="1" x14ac:dyDescent="0.25">
      <c r="A26" s="403"/>
      <c r="B26" s="5" t="s">
        <v>40</v>
      </c>
      <c r="C26" s="20" t="s">
        <v>15</v>
      </c>
      <c r="D26" s="216">
        <v>1</v>
      </c>
      <c r="E26" s="75">
        <f>УпрВесКоэф!E26</f>
        <v>0.25</v>
      </c>
      <c r="F26" s="23">
        <f t="shared" si="0"/>
        <v>0.25</v>
      </c>
      <c r="G26" s="385"/>
      <c r="H26" s="402"/>
      <c r="J26" s="3"/>
    </row>
    <row r="27" spans="1:10" ht="45" x14ac:dyDescent="0.25">
      <c r="A27" s="403"/>
      <c r="B27" s="5" t="s">
        <v>41</v>
      </c>
      <c r="C27" s="20" t="s">
        <v>15</v>
      </c>
      <c r="D27" s="216">
        <v>1</v>
      </c>
      <c r="E27" s="75">
        <f>УпрВесКоэф!E27</f>
        <v>0.25</v>
      </c>
      <c r="F27" s="23">
        <f t="shared" si="0"/>
        <v>0.25</v>
      </c>
      <c r="G27" s="385"/>
      <c r="H27" s="402"/>
      <c r="J27" s="3"/>
    </row>
    <row r="28" spans="1:10" ht="180" x14ac:dyDescent="0.25">
      <c r="A28" s="241" t="s">
        <v>14</v>
      </c>
      <c r="B28" s="5" t="s">
        <v>6</v>
      </c>
      <c r="C28" s="18">
        <v>0.7</v>
      </c>
      <c r="D28" s="49">
        <v>0.21</v>
      </c>
      <c r="E28" s="75">
        <f>УпрВесКоэф!E28</f>
        <v>1.4279999999999999</v>
      </c>
      <c r="F28" s="23">
        <f t="shared" si="0"/>
        <v>0.29987999999999998</v>
      </c>
      <c r="G28" s="199" t="s">
        <v>2</v>
      </c>
      <c r="H28" s="23">
        <f>F28-УпрВесКоэф!$K$28</f>
        <v>0.29987999999999998</v>
      </c>
      <c r="J28" s="3"/>
    </row>
    <row r="29" spans="1:10" ht="20.25" customHeight="1" x14ac:dyDescent="0.3">
      <c r="A29" s="242"/>
      <c r="B29" s="243" t="s">
        <v>46</v>
      </c>
      <c r="C29" s="244"/>
      <c r="D29" s="245"/>
      <c r="E29" s="245"/>
      <c r="F29" s="246"/>
      <c r="G29" s="245"/>
      <c r="H29" s="247">
        <f>H5+H8+H9+H13+H24+H28</f>
        <v>4.3644379999999998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D26" sqref="D26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9"/>
      <c r="B3" s="389"/>
      <c r="C3" s="197" t="s">
        <v>42</v>
      </c>
      <c r="D3" s="197" t="s">
        <v>109</v>
      </c>
      <c r="E3" s="197" t="s">
        <v>9</v>
      </c>
      <c r="F3" s="197" t="s">
        <v>8</v>
      </c>
      <c r="G3" s="197" t="s">
        <v>10</v>
      </c>
      <c r="H3" s="197" t="s">
        <v>13</v>
      </c>
      <c r="J3" s="3"/>
    </row>
    <row r="4" spans="1:10" ht="30" x14ac:dyDescent="0.25">
      <c r="A4" s="401" t="s">
        <v>3</v>
      </c>
      <c r="B4" s="5" t="s">
        <v>36</v>
      </c>
      <c r="C4" s="6">
        <v>0.7</v>
      </c>
      <c r="D4" s="216">
        <v>0</v>
      </c>
      <c r="E4" s="75">
        <f>УпрВесКоэф!E4</f>
        <v>1.429</v>
      </c>
      <c r="F4" s="23">
        <f>D4*E4</f>
        <v>0</v>
      </c>
      <c r="G4" s="385" t="s">
        <v>111</v>
      </c>
      <c r="H4" s="23">
        <f>F4-УпрВесКоэф!$K$4</f>
        <v>0</v>
      </c>
      <c r="J4" s="3"/>
    </row>
    <row r="5" spans="1:10" ht="30" x14ac:dyDescent="0.25">
      <c r="A5" s="401"/>
      <c r="B5" s="5" t="s">
        <v>11</v>
      </c>
      <c r="C5" s="6">
        <v>0.7</v>
      </c>
      <c r="D5" s="217">
        <v>0.33</v>
      </c>
      <c r="E5" s="75">
        <f>УпрВесКоэф!E5</f>
        <v>1</v>
      </c>
      <c r="F5" s="23">
        <f t="shared" ref="F5:F28" si="0">D5*E5</f>
        <v>0.33</v>
      </c>
      <c r="G5" s="385"/>
      <c r="H5" s="402">
        <f>(F5+F6+F7)-УпрВесКоэф!$K$6</f>
        <v>0.49000000000000005</v>
      </c>
      <c r="J5" s="3"/>
    </row>
    <row r="6" spans="1:10" ht="35.25" customHeight="1" x14ac:dyDescent="0.25">
      <c r="A6" s="401"/>
      <c r="B6" s="5" t="s">
        <v>12</v>
      </c>
      <c r="C6" s="6">
        <v>0.3</v>
      </c>
      <c r="D6" s="217">
        <v>0.2</v>
      </c>
      <c r="E6" s="75">
        <f>УпрВесКоэф!E6</f>
        <v>0.8</v>
      </c>
      <c r="F6" s="23">
        <f t="shared" si="0"/>
        <v>0.16000000000000003</v>
      </c>
      <c r="G6" s="385"/>
      <c r="H6" s="402"/>
      <c r="J6" s="3"/>
    </row>
    <row r="7" spans="1:10" ht="30" x14ac:dyDescent="0.25">
      <c r="A7" s="401"/>
      <c r="B7" s="5" t="s">
        <v>16</v>
      </c>
      <c r="C7" s="6">
        <v>0.1</v>
      </c>
      <c r="D7" s="217">
        <v>0</v>
      </c>
      <c r="E7" s="75">
        <f>УпрВесКоэф!E7</f>
        <v>0.6</v>
      </c>
      <c r="F7" s="23">
        <f t="shared" si="0"/>
        <v>0</v>
      </c>
      <c r="G7" s="385"/>
      <c r="H7" s="402"/>
      <c r="J7" s="3"/>
    </row>
    <row r="8" spans="1:10" ht="124.5" customHeight="1" x14ac:dyDescent="0.25">
      <c r="A8" s="5" t="s">
        <v>7</v>
      </c>
      <c r="B8" s="5" t="s">
        <v>34</v>
      </c>
      <c r="C8" s="18">
        <v>0.9</v>
      </c>
      <c r="D8" s="49">
        <v>0.32900000000000001</v>
      </c>
      <c r="E8" s="75">
        <f>УпрВесКоэф!E8</f>
        <v>1.111</v>
      </c>
      <c r="F8" s="23">
        <f t="shared" si="0"/>
        <v>0.36551900000000004</v>
      </c>
      <c r="G8" s="199" t="s">
        <v>110</v>
      </c>
      <c r="H8" s="23">
        <f>F8-УпрВесКоэф!$K$8</f>
        <v>0.36551900000000004</v>
      </c>
      <c r="J8" s="3"/>
    </row>
    <row r="9" spans="1:10" ht="75" x14ac:dyDescent="0.25">
      <c r="A9" s="401" t="s">
        <v>37</v>
      </c>
      <c r="B9" s="5" t="s">
        <v>38</v>
      </c>
      <c r="C9" s="18">
        <v>0.9</v>
      </c>
      <c r="D9" s="218">
        <v>0.25</v>
      </c>
      <c r="E9" s="75">
        <f>УпрВесКоэф!E9</f>
        <v>0.311</v>
      </c>
      <c r="F9" s="23">
        <f t="shared" si="0"/>
        <v>7.775E-2</v>
      </c>
      <c r="G9" s="385" t="s">
        <v>110</v>
      </c>
      <c r="H9" s="402">
        <f>(F9+F10+F11+F12)-УпрВесКоэф!$K$10</f>
        <v>0.38195000000000001</v>
      </c>
      <c r="J9" s="3"/>
    </row>
    <row r="10" spans="1:10" ht="93.75" customHeight="1" x14ac:dyDescent="0.25">
      <c r="A10" s="401"/>
      <c r="B10" s="5" t="s">
        <v>17</v>
      </c>
      <c r="C10" s="18">
        <v>0.8</v>
      </c>
      <c r="D10" s="218">
        <v>0.44800000000000001</v>
      </c>
      <c r="E10" s="75">
        <f>УпрВесКоэф!E10</f>
        <v>0.3</v>
      </c>
      <c r="F10" s="23">
        <f t="shared" si="0"/>
        <v>0.13439999999999999</v>
      </c>
      <c r="G10" s="385"/>
      <c r="H10" s="402"/>
      <c r="J10" s="3"/>
    </row>
    <row r="11" spans="1:10" ht="90" x14ac:dyDescent="0.25">
      <c r="A11" s="401"/>
      <c r="B11" s="5" t="s">
        <v>18</v>
      </c>
      <c r="C11" s="18">
        <v>0.8</v>
      </c>
      <c r="D11" s="218">
        <v>0.25</v>
      </c>
      <c r="E11" s="75">
        <f>УпрВесКоэф!E11</f>
        <v>0.3</v>
      </c>
      <c r="F11" s="23">
        <f t="shared" si="0"/>
        <v>7.4999999999999997E-2</v>
      </c>
      <c r="G11" s="385"/>
      <c r="H11" s="402"/>
      <c r="J11" s="3"/>
    </row>
    <row r="12" spans="1:10" ht="60" x14ac:dyDescent="0.25">
      <c r="A12" s="401"/>
      <c r="B12" s="5" t="s">
        <v>39</v>
      </c>
      <c r="C12" s="18">
        <v>0.8</v>
      </c>
      <c r="D12" s="218">
        <v>0.316</v>
      </c>
      <c r="E12" s="75">
        <f>УпрВесКоэф!E12</f>
        <v>0.3</v>
      </c>
      <c r="F12" s="23">
        <f t="shared" si="0"/>
        <v>9.4799999999999995E-2</v>
      </c>
      <c r="G12" s="385"/>
      <c r="H12" s="402"/>
      <c r="J12" s="3"/>
    </row>
    <row r="13" spans="1:10" ht="90" x14ac:dyDescent="0.25">
      <c r="A13" s="401" t="s">
        <v>4</v>
      </c>
      <c r="B13" s="5" t="s">
        <v>19</v>
      </c>
      <c r="C13" s="18">
        <v>0.5</v>
      </c>
      <c r="D13" s="217">
        <v>1</v>
      </c>
      <c r="E13" s="75">
        <f>УпрВесКоэф!E13</f>
        <v>0.26</v>
      </c>
      <c r="F13" s="23">
        <f t="shared" si="0"/>
        <v>0.26</v>
      </c>
      <c r="G13" s="385" t="s">
        <v>110</v>
      </c>
      <c r="H13" s="402">
        <f>(F13+F14+F15+F16+F17+F18+F19+F20+F21+F22+F23)-УпрВесКоэф!$K$17</f>
        <v>0.79600000000000015</v>
      </c>
      <c r="J13" s="3"/>
    </row>
    <row r="14" spans="1:10" ht="90" x14ac:dyDescent="0.25">
      <c r="A14" s="401"/>
      <c r="B14" s="5" t="s">
        <v>20</v>
      </c>
      <c r="C14" s="18">
        <v>0.8</v>
      </c>
      <c r="D14" s="217">
        <v>1</v>
      </c>
      <c r="E14" s="75">
        <f>УпрВесКоэф!E14</f>
        <v>0.2</v>
      </c>
      <c r="F14" s="23">
        <f t="shared" si="0"/>
        <v>0.2</v>
      </c>
      <c r="G14" s="385"/>
      <c r="H14" s="402"/>
      <c r="J14" s="3"/>
    </row>
    <row r="15" spans="1:10" ht="45" x14ac:dyDescent="0.25">
      <c r="A15" s="401"/>
      <c r="B15" s="5" t="s">
        <v>21</v>
      </c>
      <c r="C15" s="20" t="s">
        <v>15</v>
      </c>
      <c r="D15" s="216">
        <v>1</v>
      </c>
      <c r="E15" s="75">
        <f>УпрВесКоэф!E15</f>
        <v>0.05</v>
      </c>
      <c r="F15" s="23">
        <f t="shared" si="0"/>
        <v>0.05</v>
      </c>
      <c r="G15" s="385"/>
      <c r="H15" s="402"/>
      <c r="J15" s="3"/>
    </row>
    <row r="16" spans="1:10" ht="75" x14ac:dyDescent="0.25">
      <c r="A16" s="401"/>
      <c r="B16" s="5" t="s">
        <v>22</v>
      </c>
      <c r="C16" s="20" t="s">
        <v>15</v>
      </c>
      <c r="D16" s="216">
        <v>1</v>
      </c>
      <c r="E16" s="75">
        <f>УпрВесКоэф!E16</f>
        <v>0.05</v>
      </c>
      <c r="F16" s="23">
        <f t="shared" si="0"/>
        <v>0.05</v>
      </c>
      <c r="G16" s="385"/>
      <c r="H16" s="402"/>
      <c r="J16" s="3"/>
    </row>
    <row r="17" spans="1:10" ht="135" x14ac:dyDescent="0.25">
      <c r="A17" s="401"/>
      <c r="B17" s="5" t="s">
        <v>35</v>
      </c>
      <c r="C17" s="18">
        <v>0.5</v>
      </c>
      <c r="D17" s="217">
        <v>0.18</v>
      </c>
      <c r="E17" s="75">
        <f>УпрВесКоэф!E17</f>
        <v>0.2</v>
      </c>
      <c r="F17" s="23">
        <f t="shared" si="0"/>
        <v>3.5999999999999997E-2</v>
      </c>
      <c r="G17" s="385"/>
      <c r="H17" s="402"/>
      <c r="J17" s="3"/>
    </row>
    <row r="18" spans="1:10" ht="90" x14ac:dyDescent="0.25">
      <c r="A18" s="401"/>
      <c r="B18" s="5" t="s">
        <v>23</v>
      </c>
      <c r="C18" s="18">
        <v>0.7</v>
      </c>
      <c r="D18" s="217">
        <v>0.5</v>
      </c>
      <c r="E18" s="75">
        <f>УпрВесКоэф!E18</f>
        <v>0.2</v>
      </c>
      <c r="F18" s="23">
        <f t="shared" si="0"/>
        <v>0.1</v>
      </c>
      <c r="G18" s="385"/>
      <c r="H18" s="402"/>
      <c r="J18" s="3"/>
    </row>
    <row r="19" spans="1:10" ht="60" x14ac:dyDescent="0.25">
      <c r="A19" s="401"/>
      <c r="B19" s="5" t="s">
        <v>24</v>
      </c>
      <c r="C19" s="18">
        <v>1</v>
      </c>
      <c r="D19" s="217">
        <v>0</v>
      </c>
      <c r="E19" s="75">
        <f>УпрВесКоэф!E19</f>
        <v>0.15</v>
      </c>
      <c r="F19" s="23">
        <f t="shared" si="0"/>
        <v>0</v>
      </c>
      <c r="G19" s="385"/>
      <c r="H19" s="402"/>
      <c r="J19" s="3"/>
    </row>
    <row r="20" spans="1:10" ht="60" x14ac:dyDescent="0.25">
      <c r="A20" s="401"/>
      <c r="B20" s="5" t="s">
        <v>25</v>
      </c>
      <c r="C20" s="18">
        <v>0.25</v>
      </c>
      <c r="D20" s="217">
        <v>0</v>
      </c>
      <c r="E20" s="75">
        <f>УпрВесКоэф!E20</f>
        <v>0.2</v>
      </c>
      <c r="F20" s="23">
        <f t="shared" si="0"/>
        <v>0</v>
      </c>
      <c r="G20" s="385"/>
      <c r="H20" s="402"/>
      <c r="J20" s="3"/>
    </row>
    <row r="21" spans="1:10" ht="45" x14ac:dyDescent="0.25">
      <c r="A21" s="401"/>
      <c r="B21" s="5" t="s">
        <v>26</v>
      </c>
      <c r="C21" s="18">
        <v>0.35</v>
      </c>
      <c r="D21" s="217">
        <v>0</v>
      </c>
      <c r="E21" s="75">
        <f>УпрВесКоэф!E21</f>
        <v>0.2</v>
      </c>
      <c r="F21" s="23">
        <f t="shared" si="0"/>
        <v>0</v>
      </c>
      <c r="G21" s="385"/>
      <c r="H21" s="402"/>
      <c r="J21" s="3"/>
    </row>
    <row r="22" spans="1:10" ht="60" x14ac:dyDescent="0.25">
      <c r="A22" s="401"/>
      <c r="B22" s="5" t="s">
        <v>27</v>
      </c>
      <c r="C22" s="20" t="s">
        <v>15</v>
      </c>
      <c r="D22" s="216">
        <v>1</v>
      </c>
      <c r="E22" s="75">
        <f>УпрВесКоэф!E22</f>
        <v>0.05</v>
      </c>
      <c r="F22" s="23">
        <f t="shared" si="0"/>
        <v>0.05</v>
      </c>
      <c r="G22" s="385"/>
      <c r="H22" s="402"/>
      <c r="J22" s="3"/>
    </row>
    <row r="23" spans="1:10" ht="60" x14ac:dyDescent="0.25">
      <c r="A23" s="401"/>
      <c r="B23" s="5" t="s">
        <v>28</v>
      </c>
      <c r="C23" s="20" t="s">
        <v>15</v>
      </c>
      <c r="D23" s="216">
        <v>1</v>
      </c>
      <c r="E23" s="75">
        <f>УпрВесКоэф!E23</f>
        <v>0.05</v>
      </c>
      <c r="F23" s="23">
        <f t="shared" si="0"/>
        <v>0.05</v>
      </c>
      <c r="G23" s="385"/>
      <c r="H23" s="402"/>
      <c r="J23" s="3"/>
    </row>
    <row r="24" spans="1:10" ht="75" x14ac:dyDescent="0.25">
      <c r="A24" s="403" t="s">
        <v>5</v>
      </c>
      <c r="B24" s="5" t="s">
        <v>29</v>
      </c>
      <c r="C24" s="18">
        <v>0.15</v>
      </c>
      <c r="D24" s="217">
        <v>0</v>
      </c>
      <c r="E24" s="75">
        <f>УпрВесКоэф!E24</f>
        <v>1.83</v>
      </c>
      <c r="F24" s="23">
        <f t="shared" si="0"/>
        <v>0</v>
      </c>
      <c r="G24" s="385" t="s">
        <v>110</v>
      </c>
      <c r="H24" s="402">
        <f>(F24+F25+F26+F27)-УпрВесКоэф!$K$25</f>
        <v>0.90500000000000003</v>
      </c>
      <c r="J24" s="3"/>
    </row>
    <row r="25" spans="1:10" ht="75" x14ac:dyDescent="0.25">
      <c r="A25" s="403"/>
      <c r="B25" s="5" t="s">
        <v>30</v>
      </c>
      <c r="C25" s="18">
        <v>0.15</v>
      </c>
      <c r="D25" s="217">
        <v>0.27</v>
      </c>
      <c r="E25" s="75">
        <f>УпрВесКоэф!E25</f>
        <v>1.5</v>
      </c>
      <c r="F25" s="23">
        <f t="shared" si="0"/>
        <v>0.40500000000000003</v>
      </c>
      <c r="G25" s="385"/>
      <c r="H25" s="402"/>
      <c r="J25" s="3"/>
    </row>
    <row r="26" spans="1:10" ht="36" customHeight="1" x14ac:dyDescent="0.25">
      <c r="A26" s="403"/>
      <c r="B26" s="5" t="s">
        <v>40</v>
      </c>
      <c r="C26" s="20" t="s">
        <v>15</v>
      </c>
      <c r="D26" s="216">
        <v>1</v>
      </c>
      <c r="E26" s="75">
        <f>УпрВесКоэф!E26</f>
        <v>0.25</v>
      </c>
      <c r="F26" s="23">
        <f t="shared" si="0"/>
        <v>0.25</v>
      </c>
      <c r="G26" s="385"/>
      <c r="H26" s="402"/>
      <c r="J26" s="3"/>
    </row>
    <row r="27" spans="1:10" ht="45" x14ac:dyDescent="0.25">
      <c r="A27" s="403"/>
      <c r="B27" s="5" t="s">
        <v>41</v>
      </c>
      <c r="C27" s="20" t="s">
        <v>15</v>
      </c>
      <c r="D27" s="216">
        <v>1</v>
      </c>
      <c r="E27" s="75">
        <f>УпрВесКоэф!E27</f>
        <v>0.25</v>
      </c>
      <c r="F27" s="23">
        <f t="shared" si="0"/>
        <v>0.25</v>
      </c>
      <c r="G27" s="385"/>
      <c r="H27" s="402"/>
      <c r="J27" s="3"/>
    </row>
    <row r="28" spans="1:10" ht="180" x14ac:dyDescent="0.25">
      <c r="A28" s="241" t="s">
        <v>14</v>
      </c>
      <c r="B28" s="5" t="s">
        <v>6</v>
      </c>
      <c r="C28" s="18">
        <v>0.7</v>
      </c>
      <c r="D28" s="49">
        <v>0.2</v>
      </c>
      <c r="E28" s="75">
        <f>УпрВесКоэф!E28</f>
        <v>1.4279999999999999</v>
      </c>
      <c r="F28" s="23">
        <f t="shared" si="0"/>
        <v>0.28560000000000002</v>
      </c>
      <c r="G28" s="199" t="s">
        <v>110</v>
      </c>
      <c r="H28" s="23">
        <f>F28-УпрВесКоэф!$K$28</f>
        <v>0.28560000000000002</v>
      </c>
      <c r="J28" s="3"/>
    </row>
    <row r="29" spans="1:10" ht="20.25" customHeight="1" x14ac:dyDescent="0.3">
      <c r="A29" s="242"/>
      <c r="B29" s="243" t="s">
        <v>46</v>
      </c>
      <c r="C29" s="244"/>
      <c r="D29" s="245"/>
      <c r="E29" s="245"/>
      <c r="F29" s="246"/>
      <c r="G29" s="245"/>
      <c r="H29" s="247">
        <f>H5+H8+H9+H13+H24+H28</f>
        <v>3.2240690000000005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9" zoomScale="90" zoomScaleNormal="90" workbookViewId="0">
      <selection activeCell="F28" sqref="F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9"/>
      <c r="B3" s="389"/>
      <c r="C3" s="197" t="s">
        <v>42</v>
      </c>
      <c r="D3" s="197" t="s">
        <v>109</v>
      </c>
      <c r="E3" s="197" t="s">
        <v>9</v>
      </c>
      <c r="F3" s="197" t="s">
        <v>8</v>
      </c>
      <c r="G3" s="197" t="s">
        <v>10</v>
      </c>
      <c r="H3" s="197" t="s">
        <v>13</v>
      </c>
      <c r="J3" s="3"/>
    </row>
    <row r="4" spans="1:10" ht="30" x14ac:dyDescent="0.25">
      <c r="A4" s="401" t="s">
        <v>3</v>
      </c>
      <c r="B4" s="5" t="s">
        <v>36</v>
      </c>
      <c r="C4" s="6">
        <v>0.7</v>
      </c>
      <c r="D4" s="216">
        <v>0</v>
      </c>
      <c r="E4" s="75">
        <f>УпрВесКоэф!E4</f>
        <v>1.429</v>
      </c>
      <c r="F4" s="23">
        <f>D4*E4</f>
        <v>0</v>
      </c>
      <c r="G4" s="385" t="s">
        <v>118</v>
      </c>
      <c r="H4" s="23">
        <f>F4-УпрВесКоэф!$K$4</f>
        <v>0</v>
      </c>
      <c r="J4" s="3"/>
    </row>
    <row r="5" spans="1:10" ht="30" x14ac:dyDescent="0.25">
      <c r="A5" s="401"/>
      <c r="B5" s="5" t="s">
        <v>11</v>
      </c>
      <c r="C5" s="6">
        <v>0.7</v>
      </c>
      <c r="D5" s="217">
        <v>0.67</v>
      </c>
      <c r="E5" s="75">
        <f>УпрВесКоэф!E5</f>
        <v>1</v>
      </c>
      <c r="F5" s="23">
        <f t="shared" ref="F5:F28" si="0">D5*E5</f>
        <v>0.67</v>
      </c>
      <c r="G5" s="385"/>
      <c r="H5" s="402">
        <f>(F5+F6+F7)-УпрВесКоэф!$K$6</f>
        <v>1.0860000000000001</v>
      </c>
      <c r="J5" s="3"/>
    </row>
    <row r="6" spans="1:10" ht="35.25" customHeight="1" x14ac:dyDescent="0.25">
      <c r="A6" s="401"/>
      <c r="B6" s="5" t="s">
        <v>12</v>
      </c>
      <c r="C6" s="6">
        <v>0.3</v>
      </c>
      <c r="D6" s="217">
        <v>0.52</v>
      </c>
      <c r="E6" s="75">
        <f>УпрВесКоэф!E6</f>
        <v>0.8</v>
      </c>
      <c r="F6" s="23">
        <f t="shared" si="0"/>
        <v>0.41600000000000004</v>
      </c>
      <c r="G6" s="385"/>
      <c r="H6" s="402"/>
      <c r="J6" s="3"/>
    </row>
    <row r="7" spans="1:10" ht="30" x14ac:dyDescent="0.25">
      <c r="A7" s="401"/>
      <c r="B7" s="5" t="s">
        <v>16</v>
      </c>
      <c r="C7" s="6">
        <v>0.1</v>
      </c>
      <c r="D7" s="217">
        <v>0</v>
      </c>
      <c r="E7" s="75">
        <f>УпрВесКоэф!E7</f>
        <v>0.6</v>
      </c>
      <c r="F7" s="23">
        <f t="shared" si="0"/>
        <v>0</v>
      </c>
      <c r="G7" s="385"/>
      <c r="H7" s="402"/>
      <c r="J7" s="3"/>
    </row>
    <row r="8" spans="1:10" ht="124.5" customHeight="1" x14ac:dyDescent="0.25">
      <c r="A8" s="5" t="s">
        <v>7</v>
      </c>
      <c r="B8" s="5" t="s">
        <v>34</v>
      </c>
      <c r="C8" s="18">
        <v>0.9</v>
      </c>
      <c r="D8" s="49">
        <v>0.27700000000000002</v>
      </c>
      <c r="E8" s="75">
        <f>УпрВесКоэф!E8</f>
        <v>1.111</v>
      </c>
      <c r="F8" s="23">
        <f t="shared" si="0"/>
        <v>0.30774700000000005</v>
      </c>
      <c r="G8" s="199" t="s">
        <v>110</v>
      </c>
      <c r="H8" s="23">
        <f>F8-УпрВесКоэф!$K$8</f>
        <v>0.30774700000000005</v>
      </c>
      <c r="J8" s="3"/>
    </row>
    <row r="9" spans="1:10" ht="75" x14ac:dyDescent="0.25">
      <c r="A9" s="401" t="s">
        <v>37</v>
      </c>
      <c r="B9" s="5" t="s">
        <v>38</v>
      </c>
      <c r="C9" s="18">
        <v>0.9</v>
      </c>
      <c r="D9" s="218">
        <v>0.23499999999999999</v>
      </c>
      <c r="E9" s="75">
        <f>УпрВесКоэф!E9</f>
        <v>0.311</v>
      </c>
      <c r="F9" s="23">
        <f t="shared" si="0"/>
        <v>7.3084999999999997E-2</v>
      </c>
      <c r="G9" s="385" t="s">
        <v>110</v>
      </c>
      <c r="H9" s="402">
        <f>(F9+F10+F11+F12)-УпрВесКоэф!$K$10</f>
        <v>0.32988499999999998</v>
      </c>
      <c r="J9" s="3"/>
    </row>
    <row r="10" spans="1:10" ht="93.75" customHeight="1" x14ac:dyDescent="0.25">
      <c r="A10" s="401"/>
      <c r="B10" s="5" t="s">
        <v>17</v>
      </c>
      <c r="C10" s="18">
        <v>0.8</v>
      </c>
      <c r="D10" s="218">
        <v>0.375</v>
      </c>
      <c r="E10" s="75">
        <f>УпрВесКоэф!E10</f>
        <v>0.3</v>
      </c>
      <c r="F10" s="23">
        <f t="shared" si="0"/>
        <v>0.11249999999999999</v>
      </c>
      <c r="G10" s="385"/>
      <c r="H10" s="402"/>
      <c r="J10" s="3"/>
    </row>
    <row r="11" spans="1:10" ht="90" x14ac:dyDescent="0.25">
      <c r="A11" s="401"/>
      <c r="B11" s="5" t="s">
        <v>18</v>
      </c>
      <c r="C11" s="18">
        <v>0.8</v>
      </c>
      <c r="D11" s="218">
        <v>0.20799999999999999</v>
      </c>
      <c r="E11" s="75">
        <f>УпрВесКоэф!E11</f>
        <v>0.3</v>
      </c>
      <c r="F11" s="23">
        <f t="shared" si="0"/>
        <v>6.2399999999999997E-2</v>
      </c>
      <c r="G11" s="385"/>
      <c r="H11" s="402"/>
      <c r="J11" s="3"/>
    </row>
    <row r="12" spans="1:10" ht="60" x14ac:dyDescent="0.25">
      <c r="A12" s="401"/>
      <c r="B12" s="5" t="s">
        <v>39</v>
      </c>
      <c r="C12" s="18">
        <v>0.8</v>
      </c>
      <c r="D12" s="218">
        <v>0.27300000000000002</v>
      </c>
      <c r="E12" s="75">
        <f>УпрВесКоэф!E12</f>
        <v>0.3</v>
      </c>
      <c r="F12" s="23">
        <f t="shared" si="0"/>
        <v>8.1900000000000001E-2</v>
      </c>
      <c r="G12" s="385"/>
      <c r="H12" s="402"/>
      <c r="J12" s="3"/>
    </row>
    <row r="13" spans="1:10" ht="90" x14ac:dyDescent="0.25">
      <c r="A13" s="401" t="s">
        <v>4</v>
      </c>
      <c r="B13" s="5" t="s">
        <v>19</v>
      </c>
      <c r="C13" s="18">
        <v>0.5</v>
      </c>
      <c r="D13" s="217">
        <v>1</v>
      </c>
      <c r="E13" s="75">
        <f>УпрВесКоэф!E13</f>
        <v>0.26</v>
      </c>
      <c r="F13" s="23">
        <f t="shared" si="0"/>
        <v>0.26</v>
      </c>
      <c r="G13" s="385" t="s">
        <v>2</v>
      </c>
      <c r="H13" s="402">
        <f>(F13+F14+F15+F16+F17+F18+F19+F20+F21+F22+F23)-УпрВесКоэф!$K$17</f>
        <v>1</v>
      </c>
      <c r="J13" s="3"/>
    </row>
    <row r="14" spans="1:10" ht="90" x14ac:dyDescent="0.25">
      <c r="A14" s="401"/>
      <c r="B14" s="5" t="s">
        <v>20</v>
      </c>
      <c r="C14" s="18">
        <v>0.8</v>
      </c>
      <c r="D14" s="217">
        <v>0.9</v>
      </c>
      <c r="E14" s="75">
        <f>УпрВесКоэф!E14</f>
        <v>0.2</v>
      </c>
      <c r="F14" s="23">
        <f t="shared" si="0"/>
        <v>0.18000000000000002</v>
      </c>
      <c r="G14" s="385"/>
      <c r="H14" s="402"/>
      <c r="J14" s="3"/>
    </row>
    <row r="15" spans="1:10" ht="45" x14ac:dyDescent="0.25">
      <c r="A15" s="401"/>
      <c r="B15" s="5" t="s">
        <v>21</v>
      </c>
      <c r="C15" s="20" t="s">
        <v>15</v>
      </c>
      <c r="D15" s="216">
        <v>1</v>
      </c>
      <c r="E15" s="75">
        <f>УпрВесКоэф!E15</f>
        <v>0.05</v>
      </c>
      <c r="F15" s="23">
        <f t="shared" si="0"/>
        <v>0.05</v>
      </c>
      <c r="G15" s="385"/>
      <c r="H15" s="402"/>
      <c r="J15" s="3"/>
    </row>
    <row r="16" spans="1:10" ht="75" x14ac:dyDescent="0.25">
      <c r="A16" s="401"/>
      <c r="B16" s="5" t="s">
        <v>22</v>
      </c>
      <c r="C16" s="20" t="s">
        <v>15</v>
      </c>
      <c r="D16" s="216">
        <v>1</v>
      </c>
      <c r="E16" s="75">
        <f>УпрВесКоэф!E16</f>
        <v>0.05</v>
      </c>
      <c r="F16" s="23">
        <f t="shared" si="0"/>
        <v>0.05</v>
      </c>
      <c r="G16" s="385"/>
      <c r="H16" s="402"/>
      <c r="J16" s="3"/>
    </row>
    <row r="17" spans="1:10" ht="135" x14ac:dyDescent="0.25">
      <c r="A17" s="401"/>
      <c r="B17" s="5" t="s">
        <v>35</v>
      </c>
      <c r="C17" s="18">
        <v>0.5</v>
      </c>
      <c r="D17" s="217">
        <v>0.05</v>
      </c>
      <c r="E17" s="75">
        <f>УпрВесКоэф!E17</f>
        <v>0.2</v>
      </c>
      <c r="F17" s="23">
        <f t="shared" si="0"/>
        <v>1.0000000000000002E-2</v>
      </c>
      <c r="G17" s="385"/>
      <c r="H17" s="402"/>
      <c r="J17" s="3"/>
    </row>
    <row r="18" spans="1:10" ht="90" x14ac:dyDescent="0.25">
      <c r="A18" s="401"/>
      <c r="B18" s="5" t="s">
        <v>23</v>
      </c>
      <c r="C18" s="18">
        <v>0.7</v>
      </c>
      <c r="D18" s="217">
        <v>1</v>
      </c>
      <c r="E18" s="75">
        <f>УпрВесКоэф!E18</f>
        <v>0.2</v>
      </c>
      <c r="F18" s="23">
        <f t="shared" si="0"/>
        <v>0.2</v>
      </c>
      <c r="G18" s="385"/>
      <c r="H18" s="402"/>
      <c r="J18" s="3"/>
    </row>
    <row r="19" spans="1:10" ht="60" x14ac:dyDescent="0.25">
      <c r="A19" s="401"/>
      <c r="B19" s="5" t="s">
        <v>24</v>
      </c>
      <c r="C19" s="18">
        <v>1</v>
      </c>
      <c r="D19" s="217">
        <v>1</v>
      </c>
      <c r="E19" s="75">
        <f>УпрВесКоэф!E19</f>
        <v>0.15</v>
      </c>
      <c r="F19" s="23">
        <f t="shared" si="0"/>
        <v>0.15</v>
      </c>
      <c r="G19" s="385"/>
      <c r="H19" s="402"/>
      <c r="J19" s="3"/>
    </row>
    <row r="20" spans="1:10" ht="60" x14ac:dyDescent="0.25">
      <c r="A20" s="401"/>
      <c r="B20" s="5" t="s">
        <v>25</v>
      </c>
      <c r="C20" s="18">
        <v>0.25</v>
      </c>
      <c r="D20" s="217">
        <v>0</v>
      </c>
      <c r="E20" s="75">
        <f>УпрВесКоэф!E20</f>
        <v>0.2</v>
      </c>
      <c r="F20" s="23">
        <f t="shared" si="0"/>
        <v>0</v>
      </c>
      <c r="G20" s="385"/>
      <c r="H20" s="402"/>
      <c r="J20" s="3"/>
    </row>
    <row r="21" spans="1:10" ht="45" x14ac:dyDescent="0.25">
      <c r="A21" s="401"/>
      <c r="B21" s="5" t="s">
        <v>26</v>
      </c>
      <c r="C21" s="18">
        <v>0.35</v>
      </c>
      <c r="D21" s="217">
        <v>0</v>
      </c>
      <c r="E21" s="75">
        <f>УпрВесКоэф!E21</f>
        <v>0.2</v>
      </c>
      <c r="F21" s="23">
        <f t="shared" si="0"/>
        <v>0</v>
      </c>
      <c r="G21" s="385"/>
      <c r="H21" s="402"/>
      <c r="J21" s="3"/>
    </row>
    <row r="22" spans="1:10" ht="60" x14ac:dyDescent="0.25">
      <c r="A22" s="401"/>
      <c r="B22" s="5" t="s">
        <v>27</v>
      </c>
      <c r="C22" s="20" t="s">
        <v>15</v>
      </c>
      <c r="D22" s="216">
        <v>1</v>
      </c>
      <c r="E22" s="75">
        <f>УпрВесКоэф!E22</f>
        <v>0.05</v>
      </c>
      <c r="F22" s="23">
        <f t="shared" si="0"/>
        <v>0.05</v>
      </c>
      <c r="G22" s="385"/>
      <c r="H22" s="402"/>
      <c r="J22" s="3"/>
    </row>
    <row r="23" spans="1:10" ht="60" x14ac:dyDescent="0.25">
      <c r="A23" s="401"/>
      <c r="B23" s="5" t="s">
        <v>28</v>
      </c>
      <c r="C23" s="20" t="s">
        <v>15</v>
      </c>
      <c r="D23" s="216">
        <v>1</v>
      </c>
      <c r="E23" s="75">
        <f>УпрВесКоэф!E23</f>
        <v>0.05</v>
      </c>
      <c r="F23" s="23">
        <f t="shared" si="0"/>
        <v>0.05</v>
      </c>
      <c r="G23" s="385"/>
      <c r="H23" s="402"/>
      <c r="J23" s="3"/>
    </row>
    <row r="24" spans="1:10" ht="75" x14ac:dyDescent="0.25">
      <c r="A24" s="403" t="s">
        <v>5</v>
      </c>
      <c r="B24" s="5" t="s">
        <v>29</v>
      </c>
      <c r="C24" s="18">
        <v>0.15</v>
      </c>
      <c r="D24" s="217">
        <v>0</v>
      </c>
      <c r="E24" s="75">
        <f>УпрВесКоэф!E24</f>
        <v>1.83</v>
      </c>
      <c r="F24" s="23">
        <f t="shared" si="0"/>
        <v>0</v>
      </c>
      <c r="G24" s="385" t="s">
        <v>110</v>
      </c>
      <c r="H24" s="402">
        <f>(F24+F25+F26+F27)-УпрВесКоэф!$K$25</f>
        <v>0.8</v>
      </c>
      <c r="J24" s="3"/>
    </row>
    <row r="25" spans="1:10" ht="75" x14ac:dyDescent="0.25">
      <c r="A25" s="403"/>
      <c r="B25" s="5" t="s">
        <v>30</v>
      </c>
      <c r="C25" s="18">
        <v>0.15</v>
      </c>
      <c r="D25" s="217">
        <v>0.2</v>
      </c>
      <c r="E25" s="75">
        <f>УпрВесКоэф!E25</f>
        <v>1.5</v>
      </c>
      <c r="F25" s="23">
        <f t="shared" si="0"/>
        <v>0.30000000000000004</v>
      </c>
      <c r="G25" s="385"/>
      <c r="H25" s="402"/>
      <c r="J25" s="3"/>
    </row>
    <row r="26" spans="1:10" ht="36" customHeight="1" x14ac:dyDescent="0.25">
      <c r="A26" s="403"/>
      <c r="B26" s="5" t="s">
        <v>40</v>
      </c>
      <c r="C26" s="20" t="s">
        <v>15</v>
      </c>
      <c r="D26" s="216">
        <v>1</v>
      </c>
      <c r="E26" s="75">
        <f>УпрВесКоэф!E26</f>
        <v>0.25</v>
      </c>
      <c r="F26" s="23">
        <f t="shared" si="0"/>
        <v>0.25</v>
      </c>
      <c r="G26" s="385"/>
      <c r="H26" s="402"/>
      <c r="J26" s="3"/>
    </row>
    <row r="27" spans="1:10" ht="45" x14ac:dyDescent="0.25">
      <c r="A27" s="403"/>
      <c r="B27" s="5" t="s">
        <v>41</v>
      </c>
      <c r="C27" s="20" t="s">
        <v>15</v>
      </c>
      <c r="D27" s="216">
        <v>1</v>
      </c>
      <c r="E27" s="75">
        <f>УпрВесКоэф!E27</f>
        <v>0.25</v>
      </c>
      <c r="F27" s="23">
        <f t="shared" si="0"/>
        <v>0.25</v>
      </c>
      <c r="G27" s="385"/>
      <c r="H27" s="402"/>
      <c r="J27" s="3"/>
    </row>
    <row r="28" spans="1:10" ht="180" x14ac:dyDescent="0.25">
      <c r="A28" s="241" t="s">
        <v>14</v>
      </c>
      <c r="B28" s="5" t="s">
        <v>6</v>
      </c>
      <c r="C28" s="18">
        <v>0.7</v>
      </c>
      <c r="D28" s="49">
        <v>0.25</v>
      </c>
      <c r="E28" s="75">
        <f>УпрВесКоэф!E28</f>
        <v>1.4279999999999999</v>
      </c>
      <c r="F28" s="23">
        <f t="shared" si="0"/>
        <v>0.35699999999999998</v>
      </c>
      <c r="G28" s="199" t="s">
        <v>110</v>
      </c>
      <c r="H28" s="23">
        <f>F28-УпрВесКоэф!$K$28</f>
        <v>0.35699999999999998</v>
      </c>
      <c r="J28" s="3"/>
    </row>
    <row r="29" spans="1:10" ht="20.25" customHeight="1" x14ac:dyDescent="0.3">
      <c r="A29" s="242"/>
      <c r="B29" s="243" t="s">
        <v>46</v>
      </c>
      <c r="C29" s="244"/>
      <c r="D29" s="248"/>
      <c r="E29" s="245"/>
      <c r="F29" s="246"/>
      <c r="G29" s="245"/>
      <c r="H29" s="247">
        <f>H5+H8+H9+H13+H24+H28</f>
        <v>3.8806320000000003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80" zoomScaleNormal="80" workbookViewId="0">
      <selection activeCell="H4" sqref="H4:H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37.5" customHeight="1" thickBot="1" x14ac:dyDescent="0.3">
      <c r="A3" s="389"/>
      <c r="B3" s="389"/>
      <c r="C3" s="67" t="s">
        <v>42</v>
      </c>
      <c r="D3" s="67" t="s">
        <v>44</v>
      </c>
      <c r="E3" s="67" t="s">
        <v>9</v>
      </c>
      <c r="F3" s="67" t="s">
        <v>8</v>
      </c>
      <c r="G3" s="67" t="s">
        <v>10</v>
      </c>
      <c r="H3" s="67" t="s">
        <v>13</v>
      </c>
      <c r="J3" s="3"/>
    </row>
    <row r="4" spans="1:10" ht="30" x14ac:dyDescent="0.25">
      <c r="A4" s="373" t="s">
        <v>3</v>
      </c>
      <c r="B4" s="14" t="s">
        <v>36</v>
      </c>
      <c r="C4" s="44">
        <v>0.7</v>
      </c>
      <c r="D4" s="45">
        <v>0</v>
      </c>
      <c r="E4" s="74">
        <f>УпрВесКоэф!E4</f>
        <v>1.429</v>
      </c>
      <c r="F4" s="26">
        <f>D4*E4</f>
        <v>0</v>
      </c>
      <c r="G4" s="376" t="s">
        <v>32</v>
      </c>
      <c r="H4" s="180">
        <f>F4-УпрВесКоэф!$K$4</f>
        <v>0</v>
      </c>
      <c r="J4" s="3"/>
    </row>
    <row r="5" spans="1:10" ht="30" x14ac:dyDescent="0.25">
      <c r="A5" s="374"/>
      <c r="B5" s="5" t="s">
        <v>11</v>
      </c>
      <c r="C5" s="6">
        <v>0.7</v>
      </c>
      <c r="D5" s="49">
        <v>0.96</v>
      </c>
      <c r="E5" s="75">
        <f>УпрВесКоэф!E5</f>
        <v>1</v>
      </c>
      <c r="F5" s="23">
        <f t="shared" ref="F5:F28" si="0">D5*E5</f>
        <v>0.96</v>
      </c>
      <c r="G5" s="377"/>
      <c r="H5" s="391">
        <f>(F5+F6+F7)-УпрВесКоэф!$K$6</f>
        <v>1.196</v>
      </c>
      <c r="J5" s="3"/>
    </row>
    <row r="6" spans="1:10" ht="35.25" customHeight="1" x14ac:dyDescent="0.25">
      <c r="A6" s="374"/>
      <c r="B6" s="5" t="s">
        <v>12</v>
      </c>
      <c r="C6" s="6">
        <v>0.3</v>
      </c>
      <c r="D6" s="49">
        <v>0.22</v>
      </c>
      <c r="E6" s="75">
        <f>УпрВесКоэф!E6</f>
        <v>0.8</v>
      </c>
      <c r="F6" s="23">
        <f t="shared" si="0"/>
        <v>0.17600000000000002</v>
      </c>
      <c r="G6" s="377"/>
      <c r="H6" s="371"/>
      <c r="J6" s="3"/>
    </row>
    <row r="7" spans="1:10" ht="30.75" thickBot="1" x14ac:dyDescent="0.3">
      <c r="A7" s="375"/>
      <c r="B7" s="8" t="s">
        <v>16</v>
      </c>
      <c r="C7" s="46">
        <v>0.1</v>
      </c>
      <c r="D7" s="83">
        <v>0.1</v>
      </c>
      <c r="E7" s="76">
        <f>УпрВесКоэф!E7</f>
        <v>0.6</v>
      </c>
      <c r="F7" s="48">
        <f t="shared" si="0"/>
        <v>0.06</v>
      </c>
      <c r="G7" s="378"/>
      <c r="H7" s="372"/>
      <c r="J7" s="3"/>
    </row>
    <row r="8" spans="1:10" ht="124.5" customHeight="1" thickBot="1" x14ac:dyDescent="0.3">
      <c r="A8" s="16" t="s">
        <v>7</v>
      </c>
      <c r="B8" s="15" t="s">
        <v>34</v>
      </c>
      <c r="C8" s="13">
        <v>0.9</v>
      </c>
      <c r="D8" s="43">
        <v>1</v>
      </c>
      <c r="E8" s="74">
        <f>УпрВесКоэф!E8</f>
        <v>1.111</v>
      </c>
      <c r="F8" s="26">
        <f t="shared" si="0"/>
        <v>1.111</v>
      </c>
      <c r="G8" s="68" t="s">
        <v>2</v>
      </c>
      <c r="H8" s="181">
        <f>F8-УпрВесКоэф!$K$8</f>
        <v>1.111</v>
      </c>
      <c r="J8" s="3"/>
    </row>
    <row r="9" spans="1:10" ht="75" x14ac:dyDescent="0.25">
      <c r="A9" s="373" t="s">
        <v>37</v>
      </c>
      <c r="B9" s="14" t="s">
        <v>38</v>
      </c>
      <c r="C9" s="13">
        <v>0.9</v>
      </c>
      <c r="D9" s="45">
        <v>1</v>
      </c>
      <c r="E9" s="74">
        <f>УпрВесКоэф!E9</f>
        <v>0.311</v>
      </c>
      <c r="F9" s="26">
        <f t="shared" si="0"/>
        <v>0.311</v>
      </c>
      <c r="G9" s="376" t="s">
        <v>2</v>
      </c>
      <c r="H9" s="370">
        <f>(F9+F10+F11+F12)-УпрВесКоэф!$K$10</f>
        <v>1.0609999999999999</v>
      </c>
      <c r="J9" s="3"/>
    </row>
    <row r="10" spans="1:10" ht="93.75" customHeight="1" x14ac:dyDescent="0.25">
      <c r="A10" s="374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77"/>
      <c r="H10" s="371"/>
      <c r="J10" s="3"/>
    </row>
    <row r="11" spans="1:10" ht="90" x14ac:dyDescent="0.25">
      <c r="A11" s="374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77"/>
      <c r="H11" s="371"/>
      <c r="J11" s="3"/>
    </row>
    <row r="12" spans="1:10" ht="60.75" thickBot="1" x14ac:dyDescent="0.3">
      <c r="A12" s="375"/>
      <c r="B12" s="8" t="s">
        <v>39</v>
      </c>
      <c r="C12" s="50">
        <v>0.8</v>
      </c>
      <c r="D12" s="47">
        <v>0.5</v>
      </c>
      <c r="E12" s="76">
        <f>УпрВесКоэф!E12</f>
        <v>0.3</v>
      </c>
      <c r="F12" s="48">
        <f t="shared" si="0"/>
        <v>0.15</v>
      </c>
      <c r="G12" s="378"/>
      <c r="H12" s="372"/>
      <c r="J12" s="3"/>
    </row>
    <row r="13" spans="1:10" ht="90" x14ac:dyDescent="0.25">
      <c r="A13" s="379" t="s">
        <v>4</v>
      </c>
      <c r="B13" s="5" t="s">
        <v>19</v>
      </c>
      <c r="C13" s="19">
        <v>0.5</v>
      </c>
      <c r="D13" s="45">
        <v>0.7</v>
      </c>
      <c r="E13" s="77">
        <f>УпрВесКоэф!E13</f>
        <v>0.26</v>
      </c>
      <c r="F13" s="51">
        <f t="shared" si="0"/>
        <v>0.182</v>
      </c>
      <c r="G13" s="377" t="s">
        <v>2</v>
      </c>
      <c r="H13" s="370">
        <f>(F13+F14+F15+F16+F17+F18+F19+F20+F21+F22+F23)-УпрВесКоэф!$K$17</f>
        <v>1.044</v>
      </c>
      <c r="J13" s="3"/>
    </row>
    <row r="14" spans="1:10" ht="90" x14ac:dyDescent="0.25">
      <c r="A14" s="374"/>
      <c r="B14" s="5" t="s">
        <v>20</v>
      </c>
      <c r="C14" s="18">
        <v>0.8</v>
      </c>
      <c r="D14" s="49">
        <v>1</v>
      </c>
      <c r="E14" s="75">
        <f>УпрВесКоэф!E14</f>
        <v>0.2</v>
      </c>
      <c r="F14" s="23">
        <f t="shared" si="0"/>
        <v>0.2</v>
      </c>
      <c r="G14" s="377"/>
      <c r="H14" s="371"/>
      <c r="J14" s="3"/>
    </row>
    <row r="15" spans="1:10" ht="45" x14ac:dyDescent="0.25">
      <c r="A15" s="374"/>
      <c r="B15" s="5" t="s">
        <v>21</v>
      </c>
      <c r="C15" s="20" t="s">
        <v>15</v>
      </c>
      <c r="D15" s="32">
        <v>1</v>
      </c>
      <c r="E15" s="75">
        <f>УпрВесКоэф!E15</f>
        <v>0.05</v>
      </c>
      <c r="F15" s="23">
        <f t="shared" si="0"/>
        <v>0.05</v>
      </c>
      <c r="G15" s="377"/>
      <c r="H15" s="371"/>
      <c r="J15" s="3"/>
    </row>
    <row r="16" spans="1:10" ht="75" x14ac:dyDescent="0.25">
      <c r="A16" s="374"/>
      <c r="B16" s="5" t="s">
        <v>22</v>
      </c>
      <c r="C16" s="20" t="s">
        <v>15</v>
      </c>
      <c r="D16" s="32">
        <v>1</v>
      </c>
      <c r="E16" s="75">
        <f>УпрВесКоэф!E16</f>
        <v>0.05</v>
      </c>
      <c r="F16" s="23">
        <f t="shared" si="0"/>
        <v>0.05</v>
      </c>
      <c r="G16" s="377"/>
      <c r="H16" s="371"/>
      <c r="J16" s="3"/>
    </row>
    <row r="17" spans="1:10" ht="135" x14ac:dyDescent="0.25">
      <c r="A17" s="374"/>
      <c r="B17" s="5" t="s">
        <v>35</v>
      </c>
      <c r="C17" s="18">
        <v>0.5</v>
      </c>
      <c r="D17" s="49">
        <v>0.1</v>
      </c>
      <c r="E17" s="75">
        <f>УпрВесКоэф!E17</f>
        <v>0.2</v>
      </c>
      <c r="F17" s="23">
        <f t="shared" si="0"/>
        <v>2.0000000000000004E-2</v>
      </c>
      <c r="G17" s="377"/>
      <c r="H17" s="371"/>
      <c r="J17" s="3"/>
    </row>
    <row r="18" spans="1:10" ht="90" x14ac:dyDescent="0.25">
      <c r="A18" s="374"/>
      <c r="B18" s="5" t="s">
        <v>23</v>
      </c>
      <c r="C18" s="18">
        <v>0.7</v>
      </c>
      <c r="D18" s="49">
        <v>1</v>
      </c>
      <c r="E18" s="75">
        <f>УпрВесКоэф!E18</f>
        <v>0.2</v>
      </c>
      <c r="F18" s="23">
        <f t="shared" si="0"/>
        <v>0.2</v>
      </c>
      <c r="G18" s="377"/>
      <c r="H18" s="371"/>
      <c r="J18" s="3"/>
    </row>
    <row r="19" spans="1:10" ht="60" x14ac:dyDescent="0.25">
      <c r="A19" s="374"/>
      <c r="B19" s="5" t="s">
        <v>24</v>
      </c>
      <c r="C19" s="18">
        <v>1</v>
      </c>
      <c r="D19" s="49">
        <v>1</v>
      </c>
      <c r="E19" s="75">
        <f>УпрВесКоэф!E19</f>
        <v>0.15</v>
      </c>
      <c r="F19" s="23">
        <f t="shared" si="0"/>
        <v>0.15</v>
      </c>
      <c r="G19" s="377"/>
      <c r="H19" s="371"/>
      <c r="J19" s="3"/>
    </row>
    <row r="20" spans="1:10" ht="60" x14ac:dyDescent="0.25">
      <c r="A20" s="374"/>
      <c r="B20" s="5" t="s">
        <v>25</v>
      </c>
      <c r="C20" s="52">
        <v>0.25</v>
      </c>
      <c r="D20" s="49">
        <v>0.11</v>
      </c>
      <c r="E20" s="78">
        <f>УпрВесКоэф!E20</f>
        <v>0.2</v>
      </c>
      <c r="F20" s="27">
        <f t="shared" si="0"/>
        <v>2.2000000000000002E-2</v>
      </c>
      <c r="G20" s="377"/>
      <c r="H20" s="371"/>
      <c r="J20" s="3"/>
    </row>
    <row r="21" spans="1:10" ht="45" x14ac:dyDescent="0.25">
      <c r="A21" s="374"/>
      <c r="B21" s="5" t="s">
        <v>26</v>
      </c>
      <c r="C21" s="18">
        <v>0.35</v>
      </c>
      <c r="D21" s="47">
        <v>0.35</v>
      </c>
      <c r="E21" s="75">
        <f>УпрВесКоэф!E21</f>
        <v>0.2</v>
      </c>
      <c r="F21" s="23">
        <f t="shared" si="0"/>
        <v>6.9999999999999993E-2</v>
      </c>
      <c r="G21" s="377"/>
      <c r="H21" s="371"/>
      <c r="J21" s="3"/>
    </row>
    <row r="22" spans="1:10" ht="60" x14ac:dyDescent="0.25">
      <c r="A22" s="374"/>
      <c r="B22" s="5" t="s">
        <v>27</v>
      </c>
      <c r="C22" s="20" t="s">
        <v>15</v>
      </c>
      <c r="D22" s="32">
        <v>1</v>
      </c>
      <c r="E22" s="75">
        <f>УпрВесКоэф!E22</f>
        <v>0.05</v>
      </c>
      <c r="F22" s="23">
        <f t="shared" si="0"/>
        <v>0.05</v>
      </c>
      <c r="G22" s="377"/>
      <c r="H22" s="371"/>
      <c r="J22" s="3"/>
    </row>
    <row r="23" spans="1:10" ht="60.75" thickBot="1" x14ac:dyDescent="0.3">
      <c r="A23" s="380"/>
      <c r="B23" s="29" t="s">
        <v>28</v>
      </c>
      <c r="C23" s="30" t="s">
        <v>15</v>
      </c>
      <c r="D23" s="34">
        <v>1</v>
      </c>
      <c r="E23" s="79">
        <f>УпрВесКоэф!E23</f>
        <v>0.05</v>
      </c>
      <c r="F23" s="28">
        <f t="shared" si="0"/>
        <v>0.05</v>
      </c>
      <c r="G23" s="377"/>
      <c r="H23" s="372"/>
      <c r="J23" s="3"/>
    </row>
    <row r="24" spans="1:10" ht="75" x14ac:dyDescent="0.25">
      <c r="A24" s="381" t="s">
        <v>5</v>
      </c>
      <c r="B24" s="14" t="s">
        <v>29</v>
      </c>
      <c r="C24" s="17">
        <v>0.15</v>
      </c>
      <c r="D24" s="45">
        <v>0</v>
      </c>
      <c r="E24" s="80">
        <f>УпрВесКоэф!E24</f>
        <v>1.83</v>
      </c>
      <c r="F24" s="22">
        <f t="shared" si="0"/>
        <v>0</v>
      </c>
      <c r="G24" s="384" t="s">
        <v>2</v>
      </c>
      <c r="H24" s="370">
        <f>(F24+F25+F26+F27)-УпрВесКоэф!$K$25</f>
        <v>1.76</v>
      </c>
      <c r="J24" s="3"/>
    </row>
    <row r="25" spans="1:10" ht="75" x14ac:dyDescent="0.25">
      <c r="A25" s="382"/>
      <c r="B25" s="5" t="s">
        <v>30</v>
      </c>
      <c r="C25" s="18">
        <v>0.15</v>
      </c>
      <c r="D25" s="49">
        <v>0.84</v>
      </c>
      <c r="E25" s="75">
        <f>УпрВесКоэф!E25</f>
        <v>1.5</v>
      </c>
      <c r="F25" s="23">
        <f t="shared" si="0"/>
        <v>1.26</v>
      </c>
      <c r="G25" s="385"/>
      <c r="H25" s="371"/>
      <c r="J25" s="3"/>
    </row>
    <row r="26" spans="1:10" ht="36" customHeight="1" x14ac:dyDescent="0.25">
      <c r="A26" s="382"/>
      <c r="B26" s="5" t="s">
        <v>40</v>
      </c>
      <c r="C26" s="20" t="s">
        <v>15</v>
      </c>
      <c r="D26" s="32">
        <v>1</v>
      </c>
      <c r="E26" s="75">
        <f>УпрВесКоэф!E26</f>
        <v>0.25</v>
      </c>
      <c r="F26" s="23">
        <f t="shared" si="0"/>
        <v>0.25</v>
      </c>
      <c r="G26" s="385"/>
      <c r="H26" s="371"/>
      <c r="J26" s="3"/>
    </row>
    <row r="27" spans="1:10" ht="45.75" thickBot="1" x14ac:dyDescent="0.3">
      <c r="A27" s="383"/>
      <c r="B27" s="8" t="s">
        <v>41</v>
      </c>
      <c r="C27" s="21" t="s">
        <v>15</v>
      </c>
      <c r="D27" s="33">
        <v>1</v>
      </c>
      <c r="E27" s="81">
        <f>УпрВесКоэф!E27</f>
        <v>0.25</v>
      </c>
      <c r="F27" s="24">
        <f t="shared" si="0"/>
        <v>0.25</v>
      </c>
      <c r="G27" s="386"/>
      <c r="H27" s="372"/>
      <c r="J27" s="3"/>
    </row>
    <row r="28" spans="1:10" ht="180.75" thickBot="1" x14ac:dyDescent="0.3">
      <c r="A28" s="42" t="s">
        <v>14</v>
      </c>
      <c r="B28" s="31" t="s">
        <v>6</v>
      </c>
      <c r="C28" s="19">
        <v>0.7</v>
      </c>
      <c r="D28" s="43">
        <v>0.8</v>
      </c>
      <c r="E28" s="78">
        <f>УпрВесКоэф!E28</f>
        <v>1.4279999999999999</v>
      </c>
      <c r="F28" s="27">
        <f t="shared" si="0"/>
        <v>1.1424000000000001</v>
      </c>
      <c r="G28" s="39" t="s">
        <v>2</v>
      </c>
      <c r="H28" s="179">
        <f>F28-УпрВесКоэф!$K$28</f>
        <v>1.1424000000000001</v>
      </c>
      <c r="J28" s="3"/>
    </row>
    <row r="29" spans="1:10" ht="20.25" customHeight="1" thickBot="1" x14ac:dyDescent="0.35">
      <c r="A29" s="9"/>
      <c r="B29" s="56" t="s">
        <v>46</v>
      </c>
      <c r="C29" s="10"/>
      <c r="D29" s="11"/>
      <c r="E29" s="11"/>
      <c r="F29" s="12"/>
      <c r="G29" s="11"/>
      <c r="H29" s="71">
        <f>H5+H8+H9+H13+H24+H28</f>
        <v>7.3144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H9:H12"/>
    <mergeCell ref="H13:H23"/>
    <mergeCell ref="H24:H27"/>
    <mergeCell ref="A4:A7"/>
    <mergeCell ref="G4:G7"/>
    <mergeCell ref="H5:H7"/>
    <mergeCell ref="A9:A12"/>
    <mergeCell ref="G9:G12"/>
    <mergeCell ref="A13:A23"/>
    <mergeCell ref="G13:G23"/>
    <mergeCell ref="A24:A27"/>
    <mergeCell ref="G24:G2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="90" zoomScaleNormal="90" workbookViewId="0">
      <selection activeCell="E8" sqref="E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9"/>
      <c r="B3" s="389"/>
      <c r="C3" s="197" t="s">
        <v>42</v>
      </c>
      <c r="D3" s="197" t="s">
        <v>109</v>
      </c>
      <c r="E3" s="197" t="s">
        <v>9</v>
      </c>
      <c r="F3" s="197" t="s">
        <v>8</v>
      </c>
      <c r="G3" s="197" t="s">
        <v>10</v>
      </c>
      <c r="H3" s="197" t="s">
        <v>13</v>
      </c>
      <c r="J3" s="3"/>
    </row>
    <row r="4" spans="1:10" ht="30" x14ac:dyDescent="0.25">
      <c r="A4" s="401" t="s">
        <v>3</v>
      </c>
      <c r="B4" s="5" t="s">
        <v>36</v>
      </c>
      <c r="C4" s="6">
        <v>0.7</v>
      </c>
      <c r="D4" s="216">
        <v>0</v>
      </c>
      <c r="E4" s="75">
        <f>УпрВесКоэф!E4</f>
        <v>1.429</v>
      </c>
      <c r="F4" s="23">
        <f>D4*E4</f>
        <v>0</v>
      </c>
      <c r="G4" s="385" t="s">
        <v>118</v>
      </c>
      <c r="H4" s="23">
        <f>F4-УпрВесКоэф!$K$4</f>
        <v>0</v>
      </c>
      <c r="J4" s="3"/>
    </row>
    <row r="5" spans="1:10" ht="30" x14ac:dyDescent="0.25">
      <c r="A5" s="401"/>
      <c r="B5" s="5" t="s">
        <v>11</v>
      </c>
      <c r="C5" s="6">
        <v>0.7</v>
      </c>
      <c r="D5" s="217">
        <v>0.93</v>
      </c>
      <c r="E5" s="75">
        <f>УпрВесКоэф!E5</f>
        <v>1</v>
      </c>
      <c r="F5" s="23">
        <f t="shared" ref="F5:F28" si="0">D5*E5</f>
        <v>0.93</v>
      </c>
      <c r="G5" s="385"/>
      <c r="H5" s="402">
        <f>(F5+F6+F7)-УпрВесКоэф!$K$6</f>
        <v>1.01</v>
      </c>
      <c r="J5" s="3"/>
    </row>
    <row r="6" spans="1:10" ht="35.25" customHeight="1" x14ac:dyDescent="0.25">
      <c r="A6" s="401"/>
      <c r="B6" s="5" t="s">
        <v>12</v>
      </c>
      <c r="C6" s="6">
        <v>0.3</v>
      </c>
      <c r="D6" s="217">
        <v>0.1</v>
      </c>
      <c r="E6" s="75">
        <f>УпрВесКоэф!E6</f>
        <v>0.8</v>
      </c>
      <c r="F6" s="23">
        <f t="shared" si="0"/>
        <v>8.0000000000000016E-2</v>
      </c>
      <c r="G6" s="385"/>
      <c r="H6" s="402"/>
      <c r="J6" s="3"/>
    </row>
    <row r="7" spans="1:10" ht="30" x14ac:dyDescent="0.25">
      <c r="A7" s="401"/>
      <c r="B7" s="5" t="s">
        <v>16</v>
      </c>
      <c r="C7" s="6">
        <v>0.1</v>
      </c>
      <c r="D7" s="217">
        <v>0</v>
      </c>
      <c r="E7" s="75">
        <f>УпрВесКоэф!E7</f>
        <v>0.6</v>
      </c>
      <c r="F7" s="23">
        <f t="shared" si="0"/>
        <v>0</v>
      </c>
      <c r="G7" s="385"/>
      <c r="H7" s="402"/>
      <c r="J7" s="3"/>
    </row>
    <row r="8" spans="1:10" ht="124.5" customHeight="1" x14ac:dyDescent="0.25">
      <c r="A8" s="5" t="s">
        <v>7</v>
      </c>
      <c r="B8" s="5" t="s">
        <v>34</v>
      </c>
      <c r="C8" s="18">
        <v>0.9</v>
      </c>
      <c r="D8" s="49">
        <v>0.67900000000000005</v>
      </c>
      <c r="E8" s="75">
        <f>УпрВесКоэф!E8</f>
        <v>1.111</v>
      </c>
      <c r="F8" s="23">
        <f t="shared" si="0"/>
        <v>0.75436900000000007</v>
      </c>
      <c r="G8" s="199" t="s">
        <v>110</v>
      </c>
      <c r="H8" s="23">
        <f>F8-УпрВесКоэф!$K$8</f>
        <v>0.75436900000000007</v>
      </c>
      <c r="J8" s="3"/>
    </row>
    <row r="9" spans="1:10" ht="75" x14ac:dyDescent="0.25">
      <c r="A9" s="401" t="s">
        <v>37</v>
      </c>
      <c r="B9" s="5" t="s">
        <v>38</v>
      </c>
      <c r="C9" s="18">
        <v>0.9</v>
      </c>
      <c r="D9" s="218">
        <v>0.66700000000000004</v>
      </c>
      <c r="E9" s="75">
        <f>УпрВесКоэф!E9</f>
        <v>0.311</v>
      </c>
      <c r="F9" s="23">
        <f t="shared" si="0"/>
        <v>0.20743700000000001</v>
      </c>
      <c r="G9" s="385" t="s">
        <v>110</v>
      </c>
      <c r="H9" s="402">
        <f>(F9+F10+F11+F12)-УпрВесКоэф!$K$10</f>
        <v>0.82513700000000001</v>
      </c>
      <c r="J9" s="3"/>
    </row>
    <row r="10" spans="1:10" ht="93.75" customHeight="1" x14ac:dyDescent="0.25">
      <c r="A10" s="401"/>
      <c r="B10" s="5" t="s">
        <v>17</v>
      </c>
      <c r="C10" s="18">
        <v>0.8</v>
      </c>
      <c r="D10" s="218">
        <v>0.76700000000000002</v>
      </c>
      <c r="E10" s="75">
        <f>УпрВесКоэф!E10</f>
        <v>0.3</v>
      </c>
      <c r="F10" s="23">
        <f t="shared" si="0"/>
        <v>0.2301</v>
      </c>
      <c r="G10" s="385"/>
      <c r="H10" s="402"/>
      <c r="J10" s="3"/>
    </row>
    <row r="11" spans="1:10" ht="90" x14ac:dyDescent="0.25">
      <c r="A11" s="401"/>
      <c r="B11" s="5" t="s">
        <v>18</v>
      </c>
      <c r="C11" s="18">
        <v>0.8</v>
      </c>
      <c r="D11" s="218">
        <v>0.61099999999999999</v>
      </c>
      <c r="E11" s="75">
        <f>УпрВесКоэф!E11</f>
        <v>0.3</v>
      </c>
      <c r="F11" s="23">
        <f t="shared" si="0"/>
        <v>0.18329999999999999</v>
      </c>
      <c r="G11" s="385"/>
      <c r="H11" s="402"/>
      <c r="J11" s="3"/>
    </row>
    <row r="12" spans="1:10" ht="60" x14ac:dyDescent="0.25">
      <c r="A12" s="401"/>
      <c r="B12" s="5" t="s">
        <v>39</v>
      </c>
      <c r="C12" s="18">
        <v>0.8</v>
      </c>
      <c r="D12" s="218">
        <v>0.68100000000000005</v>
      </c>
      <c r="E12" s="75">
        <f>УпрВесКоэф!E12</f>
        <v>0.3</v>
      </c>
      <c r="F12" s="23">
        <f t="shared" si="0"/>
        <v>0.20430000000000001</v>
      </c>
      <c r="G12" s="385"/>
      <c r="H12" s="402"/>
      <c r="J12" s="3"/>
    </row>
    <row r="13" spans="1:10" ht="90" x14ac:dyDescent="0.25">
      <c r="A13" s="401" t="s">
        <v>4</v>
      </c>
      <c r="B13" s="5" t="s">
        <v>19</v>
      </c>
      <c r="C13" s="18">
        <v>0.5</v>
      </c>
      <c r="D13" s="217">
        <v>1</v>
      </c>
      <c r="E13" s="75">
        <f>УпрВесКоэф!E13</f>
        <v>0.26</v>
      </c>
      <c r="F13" s="23">
        <f t="shared" si="0"/>
        <v>0.26</v>
      </c>
      <c r="G13" s="385" t="s">
        <v>2</v>
      </c>
      <c r="H13" s="402">
        <f>(F13+F14+F15+F16+F17+F18+F19+F20+F21+F22+F23)-УпрВесКоэф!$K$17</f>
        <v>0.86450000000000027</v>
      </c>
      <c r="J13" s="3"/>
    </row>
    <row r="14" spans="1:10" ht="90" x14ac:dyDescent="0.25">
      <c r="A14" s="401"/>
      <c r="B14" s="5" t="s">
        <v>20</v>
      </c>
      <c r="C14" s="18">
        <v>0.8</v>
      </c>
      <c r="D14" s="217">
        <v>1</v>
      </c>
      <c r="E14" s="75">
        <f>УпрВесКоэф!E14</f>
        <v>0.2</v>
      </c>
      <c r="F14" s="23">
        <f t="shared" si="0"/>
        <v>0.2</v>
      </c>
      <c r="G14" s="385"/>
      <c r="H14" s="402"/>
      <c r="J14" s="3"/>
    </row>
    <row r="15" spans="1:10" ht="45" x14ac:dyDescent="0.25">
      <c r="A15" s="401"/>
      <c r="B15" s="5" t="s">
        <v>21</v>
      </c>
      <c r="C15" s="20" t="s">
        <v>15</v>
      </c>
      <c r="D15" s="216">
        <v>1</v>
      </c>
      <c r="E15" s="75">
        <f>УпрВесКоэф!E15</f>
        <v>0.05</v>
      </c>
      <c r="F15" s="23">
        <f t="shared" si="0"/>
        <v>0.05</v>
      </c>
      <c r="G15" s="385"/>
      <c r="H15" s="402"/>
      <c r="J15" s="3"/>
    </row>
    <row r="16" spans="1:10" ht="75" x14ac:dyDescent="0.25">
      <c r="A16" s="401"/>
      <c r="B16" s="5" t="s">
        <v>22</v>
      </c>
      <c r="C16" s="20" t="s">
        <v>15</v>
      </c>
      <c r="D16" s="216">
        <v>1</v>
      </c>
      <c r="E16" s="75">
        <f>УпрВесКоэф!E16</f>
        <v>0.05</v>
      </c>
      <c r="F16" s="23">
        <f t="shared" si="0"/>
        <v>0.05</v>
      </c>
      <c r="G16" s="385"/>
      <c r="H16" s="402"/>
      <c r="J16" s="3"/>
    </row>
    <row r="17" spans="1:10" ht="135" x14ac:dyDescent="0.25">
      <c r="A17" s="401"/>
      <c r="B17" s="5" t="s">
        <v>35</v>
      </c>
      <c r="C17" s="18">
        <v>0.5</v>
      </c>
      <c r="D17" s="217">
        <v>0</v>
      </c>
      <c r="E17" s="75">
        <f>УпрВесКоэф!E17</f>
        <v>0.2</v>
      </c>
      <c r="F17" s="23">
        <f t="shared" si="0"/>
        <v>0</v>
      </c>
      <c r="G17" s="385"/>
      <c r="H17" s="402"/>
      <c r="J17" s="3"/>
    </row>
    <row r="18" spans="1:10" ht="90" x14ac:dyDescent="0.25">
      <c r="A18" s="401"/>
      <c r="B18" s="5" t="s">
        <v>23</v>
      </c>
      <c r="C18" s="18">
        <v>0.7</v>
      </c>
      <c r="D18" s="217">
        <v>0.2</v>
      </c>
      <c r="E18" s="75">
        <f>УпрВесКоэф!E18</f>
        <v>0.2</v>
      </c>
      <c r="F18" s="23">
        <f t="shared" si="0"/>
        <v>4.0000000000000008E-2</v>
      </c>
      <c r="G18" s="385"/>
      <c r="H18" s="402"/>
      <c r="J18" s="3"/>
    </row>
    <row r="19" spans="1:10" ht="60" x14ac:dyDescent="0.25">
      <c r="A19" s="401"/>
      <c r="B19" s="5" t="s">
        <v>24</v>
      </c>
      <c r="C19" s="18">
        <v>1</v>
      </c>
      <c r="D19" s="217">
        <v>0.71</v>
      </c>
      <c r="E19" s="75">
        <f>УпрВесКоэф!E19</f>
        <v>0.15</v>
      </c>
      <c r="F19" s="23">
        <f t="shared" si="0"/>
        <v>0.1065</v>
      </c>
      <c r="G19" s="385"/>
      <c r="H19" s="402"/>
      <c r="J19" s="3"/>
    </row>
    <row r="20" spans="1:10" ht="60" x14ac:dyDescent="0.25">
      <c r="A20" s="401"/>
      <c r="B20" s="5" t="s">
        <v>25</v>
      </c>
      <c r="C20" s="18">
        <v>0.25</v>
      </c>
      <c r="D20" s="217">
        <v>0</v>
      </c>
      <c r="E20" s="75">
        <f>УпрВесКоэф!E20</f>
        <v>0.2</v>
      </c>
      <c r="F20" s="23">
        <f t="shared" si="0"/>
        <v>0</v>
      </c>
      <c r="G20" s="385"/>
      <c r="H20" s="402"/>
      <c r="J20" s="3"/>
    </row>
    <row r="21" spans="1:10" ht="45" x14ac:dyDescent="0.25">
      <c r="A21" s="401"/>
      <c r="B21" s="5" t="s">
        <v>26</v>
      </c>
      <c r="C21" s="18">
        <v>0.35</v>
      </c>
      <c r="D21" s="217">
        <v>0.28999999999999998</v>
      </c>
      <c r="E21" s="75">
        <f>УпрВесКоэф!E21</f>
        <v>0.2</v>
      </c>
      <c r="F21" s="23">
        <f t="shared" si="0"/>
        <v>5.7999999999999996E-2</v>
      </c>
      <c r="G21" s="385"/>
      <c r="H21" s="402"/>
      <c r="J21" s="3"/>
    </row>
    <row r="22" spans="1:10" ht="60" x14ac:dyDescent="0.25">
      <c r="A22" s="401"/>
      <c r="B22" s="5" t="s">
        <v>27</v>
      </c>
      <c r="C22" s="20" t="s">
        <v>15</v>
      </c>
      <c r="D22" s="216">
        <v>1</v>
      </c>
      <c r="E22" s="75">
        <f>УпрВесКоэф!E22</f>
        <v>0.05</v>
      </c>
      <c r="F22" s="23">
        <f t="shared" si="0"/>
        <v>0.05</v>
      </c>
      <c r="G22" s="385"/>
      <c r="H22" s="402"/>
      <c r="J22" s="3"/>
    </row>
    <row r="23" spans="1:10" ht="60" x14ac:dyDescent="0.25">
      <c r="A23" s="401"/>
      <c r="B23" s="5" t="s">
        <v>28</v>
      </c>
      <c r="C23" s="20" t="s">
        <v>15</v>
      </c>
      <c r="D23" s="216">
        <v>1</v>
      </c>
      <c r="E23" s="75">
        <f>УпрВесКоэф!E23</f>
        <v>0.05</v>
      </c>
      <c r="F23" s="23">
        <f t="shared" si="0"/>
        <v>0.05</v>
      </c>
      <c r="G23" s="385"/>
      <c r="H23" s="402"/>
      <c r="J23" s="3"/>
    </row>
    <row r="24" spans="1:10" ht="75" x14ac:dyDescent="0.25">
      <c r="A24" s="403" t="s">
        <v>5</v>
      </c>
      <c r="B24" s="5" t="s">
        <v>29</v>
      </c>
      <c r="C24" s="18">
        <v>0.15</v>
      </c>
      <c r="D24" s="217">
        <v>0</v>
      </c>
      <c r="E24" s="75">
        <f>УпрВесКоэф!E24</f>
        <v>1.83</v>
      </c>
      <c r="F24" s="23">
        <f t="shared" si="0"/>
        <v>0</v>
      </c>
      <c r="G24" s="385" t="s">
        <v>2</v>
      </c>
      <c r="H24" s="402">
        <f>(F24+F25+F26+F27)-УпрВесКоэф!$K$25</f>
        <v>0.65</v>
      </c>
      <c r="J24" s="3"/>
    </row>
    <row r="25" spans="1:10" ht="75" x14ac:dyDescent="0.25">
      <c r="A25" s="403"/>
      <c r="B25" s="5" t="s">
        <v>30</v>
      </c>
      <c r="C25" s="18">
        <v>0.15</v>
      </c>
      <c r="D25" s="217">
        <v>0.1</v>
      </c>
      <c r="E25" s="75">
        <f>УпрВесКоэф!E25</f>
        <v>1.5</v>
      </c>
      <c r="F25" s="23">
        <f t="shared" si="0"/>
        <v>0.15000000000000002</v>
      </c>
      <c r="G25" s="385"/>
      <c r="H25" s="402"/>
      <c r="J25" s="3"/>
    </row>
    <row r="26" spans="1:10" ht="36" customHeight="1" x14ac:dyDescent="0.25">
      <c r="A26" s="403"/>
      <c r="B26" s="5" t="s">
        <v>40</v>
      </c>
      <c r="C26" s="20" t="s">
        <v>15</v>
      </c>
      <c r="D26" s="216">
        <v>1</v>
      </c>
      <c r="E26" s="75">
        <f>УпрВесКоэф!E26</f>
        <v>0.25</v>
      </c>
      <c r="F26" s="23">
        <f t="shared" si="0"/>
        <v>0.25</v>
      </c>
      <c r="G26" s="385"/>
      <c r="H26" s="402"/>
      <c r="J26" s="3"/>
    </row>
    <row r="27" spans="1:10" ht="45" x14ac:dyDescent="0.25">
      <c r="A27" s="403"/>
      <c r="B27" s="5" t="s">
        <v>41</v>
      </c>
      <c r="C27" s="20" t="s">
        <v>15</v>
      </c>
      <c r="D27" s="216">
        <v>1</v>
      </c>
      <c r="E27" s="75">
        <f>УпрВесКоэф!E27</f>
        <v>0.25</v>
      </c>
      <c r="F27" s="23">
        <f t="shared" si="0"/>
        <v>0.25</v>
      </c>
      <c r="G27" s="385"/>
      <c r="H27" s="402"/>
      <c r="J27" s="3"/>
    </row>
    <row r="28" spans="1:10" ht="180" x14ac:dyDescent="0.25">
      <c r="A28" s="241" t="s">
        <v>14</v>
      </c>
      <c r="B28" s="5" t="s">
        <v>6</v>
      </c>
      <c r="C28" s="18">
        <v>0.7</v>
      </c>
      <c r="D28" s="49">
        <v>0.2</v>
      </c>
      <c r="E28" s="75">
        <f>УпрВесКоэф!E28</f>
        <v>1.4279999999999999</v>
      </c>
      <c r="F28" s="23">
        <f t="shared" si="0"/>
        <v>0.28560000000000002</v>
      </c>
      <c r="G28" s="199" t="s">
        <v>2</v>
      </c>
      <c r="H28" s="23">
        <f>F28-УпрВесКоэф!$K$28</f>
        <v>0.28560000000000002</v>
      </c>
      <c r="J28" s="3"/>
    </row>
    <row r="29" spans="1:10" ht="20.25" customHeight="1" x14ac:dyDescent="0.3">
      <c r="A29" s="242"/>
      <c r="B29" s="243" t="s">
        <v>46</v>
      </c>
      <c r="C29" s="244"/>
      <c r="D29" s="245"/>
      <c r="E29" s="245"/>
      <c r="F29" s="246"/>
      <c r="G29" s="245"/>
      <c r="H29" s="247">
        <f>H5+H8+H9+H13+H24+H28</f>
        <v>4.3896060000000006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zoomScale="90" zoomScaleNormal="90" workbookViewId="0">
      <selection activeCell="E37" sqref="E37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9"/>
      <c r="B3" s="389"/>
      <c r="C3" s="197" t="s">
        <v>42</v>
      </c>
      <c r="D3" s="197" t="s">
        <v>109</v>
      </c>
      <c r="E3" s="197" t="s">
        <v>9</v>
      </c>
      <c r="F3" s="197" t="s">
        <v>8</v>
      </c>
      <c r="G3" s="197" t="s">
        <v>10</v>
      </c>
      <c r="H3" s="197" t="s">
        <v>13</v>
      </c>
      <c r="J3" s="3"/>
    </row>
    <row r="4" spans="1:10" ht="30" x14ac:dyDescent="0.25">
      <c r="A4" s="401" t="s">
        <v>3</v>
      </c>
      <c r="B4" s="5" t="s">
        <v>36</v>
      </c>
      <c r="C4" s="6">
        <v>0.7</v>
      </c>
      <c r="D4" s="216">
        <v>0</v>
      </c>
      <c r="E4" s="75">
        <f>УпрВесКоэф!E4</f>
        <v>1.429</v>
      </c>
      <c r="F4" s="23">
        <f>D4*E4</f>
        <v>0</v>
      </c>
      <c r="G4" s="385" t="s">
        <v>118</v>
      </c>
      <c r="H4" s="23">
        <f>F4-УпрВесКоэф!$K$4</f>
        <v>0</v>
      </c>
      <c r="J4" s="3"/>
    </row>
    <row r="5" spans="1:10" ht="30" x14ac:dyDescent="0.25">
      <c r="A5" s="401"/>
      <c r="B5" s="5" t="s">
        <v>11</v>
      </c>
      <c r="C5" s="6">
        <v>0.7</v>
      </c>
      <c r="D5" s="217">
        <v>1</v>
      </c>
      <c r="E5" s="75">
        <f>УпрВесКоэф!E5</f>
        <v>1</v>
      </c>
      <c r="F5" s="23">
        <f t="shared" ref="F5:F28" si="0">D5*E5</f>
        <v>1</v>
      </c>
      <c r="G5" s="385"/>
      <c r="H5" s="402">
        <f>(F5+F6+F7)-УпрВесКоэф!$K$6</f>
        <v>1.6140000000000001</v>
      </c>
      <c r="J5" s="3"/>
    </row>
    <row r="6" spans="1:10" ht="35.25" customHeight="1" x14ac:dyDescent="0.25">
      <c r="A6" s="401"/>
      <c r="B6" s="5" t="s">
        <v>12</v>
      </c>
      <c r="C6" s="6">
        <v>0.3</v>
      </c>
      <c r="D6" s="217">
        <v>0.67</v>
      </c>
      <c r="E6" s="75">
        <f>УпрВесКоэф!E6</f>
        <v>0.8</v>
      </c>
      <c r="F6" s="23">
        <f t="shared" si="0"/>
        <v>0.53600000000000003</v>
      </c>
      <c r="G6" s="385"/>
      <c r="H6" s="402"/>
      <c r="J6" s="3"/>
    </row>
    <row r="7" spans="1:10" ht="30" x14ac:dyDescent="0.25">
      <c r="A7" s="401"/>
      <c r="B7" s="5" t="s">
        <v>16</v>
      </c>
      <c r="C7" s="6">
        <v>0.1</v>
      </c>
      <c r="D7" s="217">
        <v>0.13</v>
      </c>
      <c r="E7" s="75">
        <f>УпрВесКоэф!E7</f>
        <v>0.6</v>
      </c>
      <c r="F7" s="23">
        <f t="shared" si="0"/>
        <v>7.8E-2</v>
      </c>
      <c r="G7" s="385"/>
      <c r="H7" s="402"/>
      <c r="J7" s="3"/>
    </row>
    <row r="8" spans="1:10" ht="124.5" customHeight="1" x14ac:dyDescent="0.25">
      <c r="A8" s="5" t="s">
        <v>7</v>
      </c>
      <c r="B8" s="5" t="s">
        <v>34</v>
      </c>
      <c r="C8" s="18">
        <v>0.9</v>
      </c>
      <c r="D8" s="49">
        <v>0.36199999999999999</v>
      </c>
      <c r="E8" s="75">
        <f>УпрВесКоэф!E8</f>
        <v>1.111</v>
      </c>
      <c r="F8" s="23">
        <f t="shared" si="0"/>
        <v>0.40218199999999998</v>
      </c>
      <c r="G8" s="199" t="s">
        <v>110</v>
      </c>
      <c r="H8" s="23">
        <f>F8-УпрВесКоэф!$K$8</f>
        <v>0.40218199999999998</v>
      </c>
      <c r="J8" s="3"/>
    </row>
    <row r="9" spans="1:10" ht="75" x14ac:dyDescent="0.25">
      <c r="A9" s="401" t="s">
        <v>37</v>
      </c>
      <c r="B9" s="5" t="s">
        <v>38</v>
      </c>
      <c r="C9" s="18">
        <v>0.9</v>
      </c>
      <c r="D9" s="218">
        <v>0.52300000000000002</v>
      </c>
      <c r="E9" s="75">
        <f>УпрВесКоэф!E9</f>
        <v>0.311</v>
      </c>
      <c r="F9" s="23">
        <f t="shared" si="0"/>
        <v>0.16265299999999999</v>
      </c>
      <c r="G9" s="385" t="s">
        <v>110</v>
      </c>
      <c r="H9" s="402">
        <f>(F9+F10+F11+F12)-УпрВесКоэф!$K$10</f>
        <v>0.486653</v>
      </c>
      <c r="J9" s="3"/>
    </row>
    <row r="10" spans="1:10" ht="93.75" customHeight="1" x14ac:dyDescent="0.25">
      <c r="A10" s="401"/>
      <c r="B10" s="5" t="s">
        <v>17</v>
      </c>
      <c r="C10" s="18">
        <v>0.8</v>
      </c>
      <c r="D10" s="218">
        <v>0.32300000000000001</v>
      </c>
      <c r="E10" s="75">
        <f>УпрВесКоэф!E10</f>
        <v>0.3</v>
      </c>
      <c r="F10" s="23">
        <f t="shared" si="0"/>
        <v>9.69E-2</v>
      </c>
      <c r="G10" s="385"/>
      <c r="H10" s="402"/>
      <c r="J10" s="3"/>
    </row>
    <row r="11" spans="1:10" ht="90" x14ac:dyDescent="0.25">
      <c r="A11" s="401"/>
      <c r="B11" s="5" t="s">
        <v>18</v>
      </c>
      <c r="C11" s="18">
        <v>0.8</v>
      </c>
      <c r="D11" s="218">
        <v>0.35599999999999998</v>
      </c>
      <c r="E11" s="75">
        <f>УпрВесКоэф!E11</f>
        <v>0.3</v>
      </c>
      <c r="F11" s="23">
        <f t="shared" si="0"/>
        <v>0.10679999999999999</v>
      </c>
      <c r="G11" s="385"/>
      <c r="H11" s="402"/>
      <c r="J11" s="3"/>
    </row>
    <row r="12" spans="1:10" ht="60" x14ac:dyDescent="0.25">
      <c r="A12" s="401"/>
      <c r="B12" s="5" t="s">
        <v>39</v>
      </c>
      <c r="C12" s="18">
        <v>0.8</v>
      </c>
      <c r="D12" s="218">
        <v>0.40100000000000002</v>
      </c>
      <c r="E12" s="75">
        <f>УпрВесКоэф!E12</f>
        <v>0.3</v>
      </c>
      <c r="F12" s="23">
        <f t="shared" si="0"/>
        <v>0.1203</v>
      </c>
      <c r="G12" s="385"/>
      <c r="H12" s="402"/>
      <c r="J12" s="3"/>
    </row>
    <row r="13" spans="1:10" ht="90" x14ac:dyDescent="0.25">
      <c r="A13" s="401" t="s">
        <v>4</v>
      </c>
      <c r="B13" s="5" t="s">
        <v>19</v>
      </c>
      <c r="C13" s="18">
        <v>0.5</v>
      </c>
      <c r="D13" s="217">
        <v>1</v>
      </c>
      <c r="E13" s="75">
        <f>УпрВесКоэф!E13</f>
        <v>0.26</v>
      </c>
      <c r="F13" s="23">
        <f t="shared" si="0"/>
        <v>0.26</v>
      </c>
      <c r="G13" s="385" t="s">
        <v>2</v>
      </c>
      <c r="H13" s="402">
        <f>(F13+F14+F15+F16+F17+F18+F19+F20+F21+F22+F23)-УпрВесКоэф!$K$17</f>
        <v>1.0793999999999999</v>
      </c>
      <c r="J13" s="3"/>
    </row>
    <row r="14" spans="1:10" ht="90" x14ac:dyDescent="0.25">
      <c r="A14" s="401"/>
      <c r="B14" s="5" t="s">
        <v>20</v>
      </c>
      <c r="C14" s="18">
        <v>0.8</v>
      </c>
      <c r="D14" s="217">
        <v>0.9</v>
      </c>
      <c r="E14" s="75">
        <f>УпрВесКоэф!E14</f>
        <v>0.2</v>
      </c>
      <c r="F14" s="23">
        <f t="shared" si="0"/>
        <v>0.18000000000000002</v>
      </c>
      <c r="G14" s="385"/>
      <c r="H14" s="402"/>
      <c r="J14" s="3"/>
    </row>
    <row r="15" spans="1:10" ht="45" x14ac:dyDescent="0.25">
      <c r="A15" s="401"/>
      <c r="B15" s="5" t="s">
        <v>21</v>
      </c>
      <c r="C15" s="20" t="s">
        <v>15</v>
      </c>
      <c r="D15" s="216">
        <v>1</v>
      </c>
      <c r="E15" s="75">
        <f>УпрВесКоэф!E15</f>
        <v>0.05</v>
      </c>
      <c r="F15" s="23">
        <f t="shared" si="0"/>
        <v>0.05</v>
      </c>
      <c r="G15" s="385"/>
      <c r="H15" s="402"/>
      <c r="J15" s="3"/>
    </row>
    <row r="16" spans="1:10" ht="75" x14ac:dyDescent="0.25">
      <c r="A16" s="401"/>
      <c r="B16" s="5" t="s">
        <v>22</v>
      </c>
      <c r="C16" s="20" t="s">
        <v>15</v>
      </c>
      <c r="D16" s="216">
        <v>1</v>
      </c>
      <c r="E16" s="75">
        <f>УпрВесКоэф!E16</f>
        <v>0.05</v>
      </c>
      <c r="F16" s="23">
        <f t="shared" si="0"/>
        <v>0.05</v>
      </c>
      <c r="G16" s="385"/>
      <c r="H16" s="402"/>
      <c r="J16" s="3"/>
    </row>
    <row r="17" spans="1:10" ht="135" x14ac:dyDescent="0.25">
      <c r="A17" s="401"/>
      <c r="B17" s="5" t="s">
        <v>35</v>
      </c>
      <c r="C17" s="18">
        <v>0.5</v>
      </c>
      <c r="D17" s="217">
        <v>0.45</v>
      </c>
      <c r="E17" s="75">
        <f>УпрВесКоэф!E17</f>
        <v>0.2</v>
      </c>
      <c r="F17" s="23">
        <f t="shared" si="0"/>
        <v>9.0000000000000011E-2</v>
      </c>
      <c r="G17" s="385"/>
      <c r="H17" s="402"/>
      <c r="J17" s="3"/>
    </row>
    <row r="18" spans="1:10" ht="90" x14ac:dyDescent="0.25">
      <c r="A18" s="401"/>
      <c r="B18" s="5" t="s">
        <v>23</v>
      </c>
      <c r="C18" s="18">
        <v>0.7</v>
      </c>
      <c r="D18" s="240">
        <v>0.16700000000000001</v>
      </c>
      <c r="E18" s="75">
        <f>УпрВесКоэф!E18</f>
        <v>0.2</v>
      </c>
      <c r="F18" s="23">
        <f t="shared" si="0"/>
        <v>3.3400000000000006E-2</v>
      </c>
      <c r="G18" s="385"/>
      <c r="H18" s="402"/>
      <c r="J18" s="3"/>
    </row>
    <row r="19" spans="1:10" ht="60" x14ac:dyDescent="0.25">
      <c r="A19" s="401"/>
      <c r="B19" s="5" t="s">
        <v>24</v>
      </c>
      <c r="C19" s="18">
        <v>1</v>
      </c>
      <c r="D19" s="217">
        <v>1</v>
      </c>
      <c r="E19" s="75">
        <f>УпрВесКоэф!E19</f>
        <v>0.15</v>
      </c>
      <c r="F19" s="23">
        <f t="shared" si="0"/>
        <v>0.15</v>
      </c>
      <c r="G19" s="385"/>
      <c r="H19" s="402"/>
      <c r="J19" s="3"/>
    </row>
    <row r="20" spans="1:10" ht="60" x14ac:dyDescent="0.25">
      <c r="A20" s="401"/>
      <c r="B20" s="5" t="s">
        <v>25</v>
      </c>
      <c r="C20" s="18">
        <v>0.25</v>
      </c>
      <c r="D20" s="217">
        <v>0.33</v>
      </c>
      <c r="E20" s="75">
        <f>УпрВесКоэф!E20</f>
        <v>0.2</v>
      </c>
      <c r="F20" s="23">
        <f t="shared" si="0"/>
        <v>6.6000000000000003E-2</v>
      </c>
      <c r="G20" s="385"/>
      <c r="H20" s="402"/>
      <c r="J20" s="3"/>
    </row>
    <row r="21" spans="1:10" ht="45" x14ac:dyDescent="0.25">
      <c r="A21" s="401"/>
      <c r="B21" s="5" t="s">
        <v>26</v>
      </c>
      <c r="C21" s="18">
        <v>0.35</v>
      </c>
      <c r="D21" s="217">
        <v>0.5</v>
      </c>
      <c r="E21" s="75">
        <f>УпрВесКоэф!E21</f>
        <v>0.2</v>
      </c>
      <c r="F21" s="23">
        <f t="shared" si="0"/>
        <v>0.1</v>
      </c>
      <c r="G21" s="385"/>
      <c r="H21" s="402"/>
      <c r="J21" s="3"/>
    </row>
    <row r="22" spans="1:10" ht="60" x14ac:dyDescent="0.25">
      <c r="A22" s="401"/>
      <c r="B22" s="5" t="s">
        <v>27</v>
      </c>
      <c r="C22" s="20" t="s">
        <v>15</v>
      </c>
      <c r="D22" s="216">
        <v>1</v>
      </c>
      <c r="E22" s="75">
        <f>УпрВесКоэф!E22</f>
        <v>0.05</v>
      </c>
      <c r="F22" s="23">
        <f t="shared" si="0"/>
        <v>0.05</v>
      </c>
      <c r="G22" s="385"/>
      <c r="H22" s="402"/>
      <c r="J22" s="3"/>
    </row>
    <row r="23" spans="1:10" ht="60" x14ac:dyDescent="0.25">
      <c r="A23" s="401"/>
      <c r="B23" s="5" t="s">
        <v>28</v>
      </c>
      <c r="C23" s="20" t="s">
        <v>15</v>
      </c>
      <c r="D23" s="216">
        <v>1</v>
      </c>
      <c r="E23" s="75">
        <f>УпрВесКоэф!E23</f>
        <v>0.05</v>
      </c>
      <c r="F23" s="23">
        <f t="shared" si="0"/>
        <v>0.05</v>
      </c>
      <c r="G23" s="385"/>
      <c r="H23" s="402"/>
      <c r="J23" s="3"/>
    </row>
    <row r="24" spans="1:10" ht="75" x14ac:dyDescent="0.25">
      <c r="A24" s="403" t="s">
        <v>5</v>
      </c>
      <c r="B24" s="5" t="s">
        <v>29</v>
      </c>
      <c r="C24" s="18">
        <v>0.15</v>
      </c>
      <c r="D24" s="217">
        <v>0</v>
      </c>
      <c r="E24" s="75">
        <f>УпрВесКоэф!E24</f>
        <v>1.83</v>
      </c>
      <c r="F24" s="23">
        <f t="shared" si="0"/>
        <v>0</v>
      </c>
      <c r="G24" s="385" t="s">
        <v>2</v>
      </c>
      <c r="H24" s="402">
        <f>(F24+F25+F26+F27)-УпрВесКоэф!$K$25</f>
        <v>1.595</v>
      </c>
      <c r="J24" s="3"/>
    </row>
    <row r="25" spans="1:10" ht="75" x14ac:dyDescent="0.25">
      <c r="A25" s="403"/>
      <c r="B25" s="5" t="s">
        <v>30</v>
      </c>
      <c r="C25" s="18">
        <v>0.15</v>
      </c>
      <c r="D25" s="217">
        <v>0.73</v>
      </c>
      <c r="E25" s="75">
        <f>УпрВесКоэф!E25</f>
        <v>1.5</v>
      </c>
      <c r="F25" s="23">
        <f t="shared" si="0"/>
        <v>1.095</v>
      </c>
      <c r="G25" s="385"/>
      <c r="H25" s="402"/>
      <c r="J25" s="3"/>
    </row>
    <row r="26" spans="1:10" ht="36" customHeight="1" x14ac:dyDescent="0.25">
      <c r="A26" s="403"/>
      <c r="B26" s="5" t="s">
        <v>40</v>
      </c>
      <c r="C26" s="20" t="s">
        <v>15</v>
      </c>
      <c r="D26" s="216">
        <v>1</v>
      </c>
      <c r="E26" s="75">
        <f>УпрВесКоэф!E26</f>
        <v>0.25</v>
      </c>
      <c r="F26" s="23">
        <f t="shared" si="0"/>
        <v>0.25</v>
      </c>
      <c r="G26" s="385"/>
      <c r="H26" s="402"/>
      <c r="J26" s="3"/>
    </row>
    <row r="27" spans="1:10" ht="45" x14ac:dyDescent="0.25">
      <c r="A27" s="403"/>
      <c r="B27" s="5" t="s">
        <v>41</v>
      </c>
      <c r="C27" s="20" t="s">
        <v>15</v>
      </c>
      <c r="D27" s="216">
        <v>1</v>
      </c>
      <c r="E27" s="75">
        <f>УпрВесКоэф!E27</f>
        <v>0.25</v>
      </c>
      <c r="F27" s="23">
        <f t="shared" si="0"/>
        <v>0.25</v>
      </c>
      <c r="G27" s="385"/>
      <c r="H27" s="402"/>
      <c r="J27" s="3"/>
    </row>
    <row r="28" spans="1:10" ht="180" x14ac:dyDescent="0.25">
      <c r="A28" s="241" t="s">
        <v>14</v>
      </c>
      <c r="B28" s="5" t="s">
        <v>6</v>
      </c>
      <c r="C28" s="18">
        <v>0.7</v>
      </c>
      <c r="D28" s="49">
        <v>0.5</v>
      </c>
      <c r="E28" s="75">
        <f>УпрВесКоэф!E28</f>
        <v>1.4279999999999999</v>
      </c>
      <c r="F28" s="23">
        <f t="shared" si="0"/>
        <v>0.71399999999999997</v>
      </c>
      <c r="G28" s="199" t="s">
        <v>110</v>
      </c>
      <c r="H28" s="23">
        <f>F28-УпрВесКоэф!$K$28</f>
        <v>0.71399999999999997</v>
      </c>
      <c r="J28" s="3"/>
    </row>
    <row r="29" spans="1:10" ht="20.25" customHeight="1" x14ac:dyDescent="0.3">
      <c r="A29" s="242"/>
      <c r="B29" s="243" t="s">
        <v>46</v>
      </c>
      <c r="C29" s="244"/>
      <c r="D29" s="245"/>
      <c r="E29" s="245"/>
      <c r="F29" s="246"/>
      <c r="G29" s="245"/>
      <c r="H29" s="247">
        <f>H5+H8+H9+H13+H24+H28</f>
        <v>5.891235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7" zoomScale="90" zoomScaleNormal="90" workbookViewId="0">
      <selection activeCell="G28" sqref="G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197" t="s">
        <v>42</v>
      </c>
      <c r="D3" s="197" t="s">
        <v>109</v>
      </c>
      <c r="E3" s="197" t="s">
        <v>9</v>
      </c>
      <c r="F3" s="197" t="s">
        <v>8</v>
      </c>
      <c r="G3" s="197" t="s">
        <v>10</v>
      </c>
      <c r="H3" s="197" t="s">
        <v>13</v>
      </c>
      <c r="J3" s="3"/>
    </row>
    <row r="4" spans="1:10" ht="30" x14ac:dyDescent="0.25">
      <c r="A4" s="392" t="s">
        <v>3</v>
      </c>
      <c r="B4" s="5" t="s">
        <v>36</v>
      </c>
      <c r="C4" s="6">
        <v>0.7</v>
      </c>
      <c r="D4" s="216">
        <v>0</v>
      </c>
      <c r="E4" s="75">
        <f>УпрВесКоэф!E4</f>
        <v>1.429</v>
      </c>
      <c r="F4" s="23">
        <f>D4*E4</f>
        <v>0</v>
      </c>
      <c r="G4" s="385" t="s">
        <v>111</v>
      </c>
      <c r="H4" s="23">
        <f>F4-УпрВесКоэф!$K$4</f>
        <v>0</v>
      </c>
      <c r="J4" s="3"/>
    </row>
    <row r="5" spans="1:10" ht="30" x14ac:dyDescent="0.25">
      <c r="A5" s="393"/>
      <c r="B5" s="5" t="s">
        <v>11</v>
      </c>
      <c r="C5" s="6">
        <v>0.7</v>
      </c>
      <c r="D5" s="217">
        <v>0.3</v>
      </c>
      <c r="E5" s="75">
        <f>УпрВесКоэф!E5</f>
        <v>1</v>
      </c>
      <c r="F5" s="23">
        <f t="shared" ref="F5:F28" si="0">D5*E5</f>
        <v>0.3</v>
      </c>
      <c r="G5" s="385"/>
      <c r="H5" s="402">
        <f>(F5+F6+F7)-УпрВесКоэф!$K$6</f>
        <v>0.42</v>
      </c>
      <c r="J5" s="3"/>
    </row>
    <row r="6" spans="1:10" ht="35.25" customHeight="1" x14ac:dyDescent="0.25">
      <c r="A6" s="393"/>
      <c r="B6" s="5" t="s">
        <v>12</v>
      </c>
      <c r="C6" s="6">
        <v>0.3</v>
      </c>
      <c r="D6" s="217">
        <v>0.15</v>
      </c>
      <c r="E6" s="75">
        <f>УпрВесКоэф!E6</f>
        <v>0.8</v>
      </c>
      <c r="F6" s="23">
        <f t="shared" si="0"/>
        <v>0.12</v>
      </c>
      <c r="G6" s="385"/>
      <c r="H6" s="402"/>
      <c r="J6" s="3"/>
    </row>
    <row r="7" spans="1:10" ht="30.75" thickBot="1" x14ac:dyDescent="0.3">
      <c r="A7" s="394"/>
      <c r="B7" s="5" t="s">
        <v>16</v>
      </c>
      <c r="C7" s="6">
        <v>0.1</v>
      </c>
      <c r="D7" s="217">
        <v>0</v>
      </c>
      <c r="E7" s="75">
        <f>УпрВесКоэф!E7</f>
        <v>0.6</v>
      </c>
      <c r="F7" s="23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5" t="s">
        <v>34</v>
      </c>
      <c r="C8" s="18">
        <v>0.9</v>
      </c>
      <c r="D8" s="49">
        <v>1</v>
      </c>
      <c r="E8" s="75">
        <f>УпрВесКоэф!E8</f>
        <v>1.111</v>
      </c>
      <c r="F8" s="23">
        <f t="shared" si="0"/>
        <v>1.111</v>
      </c>
      <c r="G8" s="199" t="s">
        <v>2</v>
      </c>
      <c r="H8" s="23">
        <f>F8-УпрВесКоэф!$K$8</f>
        <v>1.111</v>
      </c>
      <c r="J8" s="3"/>
    </row>
    <row r="9" spans="1:10" ht="75" x14ac:dyDescent="0.25">
      <c r="A9" s="399" t="s">
        <v>37</v>
      </c>
      <c r="B9" s="5" t="s">
        <v>38</v>
      </c>
      <c r="C9" s="18">
        <v>0.9</v>
      </c>
      <c r="D9" s="49">
        <v>1</v>
      </c>
      <c r="E9" s="75">
        <f>УпрВесКоэф!E9</f>
        <v>0.311</v>
      </c>
      <c r="F9" s="23">
        <f t="shared" si="0"/>
        <v>0.311</v>
      </c>
      <c r="G9" s="385" t="s">
        <v>2</v>
      </c>
      <c r="H9" s="402">
        <f>(F9+F10+F11+F12)-УпрВесКоэф!$K$10</f>
        <v>1.2110000000000001</v>
      </c>
      <c r="J9" s="3"/>
    </row>
    <row r="10" spans="1:10" ht="93.75" customHeight="1" x14ac:dyDescent="0.25">
      <c r="A10" s="393"/>
      <c r="B10" s="5" t="s">
        <v>17</v>
      </c>
      <c r="C10" s="18">
        <v>0.8</v>
      </c>
      <c r="D10" s="49">
        <v>1</v>
      </c>
      <c r="E10" s="75">
        <f>УпрВесКоэф!E10</f>
        <v>0.3</v>
      </c>
      <c r="F10" s="23">
        <f t="shared" si="0"/>
        <v>0.3</v>
      </c>
      <c r="G10" s="385"/>
      <c r="H10" s="402"/>
      <c r="J10" s="3"/>
    </row>
    <row r="11" spans="1:10" ht="90" x14ac:dyDescent="0.25">
      <c r="A11" s="393"/>
      <c r="B11" s="5" t="s">
        <v>18</v>
      </c>
      <c r="C11" s="18">
        <v>0.8</v>
      </c>
      <c r="D11" s="49">
        <v>1</v>
      </c>
      <c r="E11" s="75">
        <f>УпрВесКоэф!E11</f>
        <v>0.3</v>
      </c>
      <c r="F11" s="23">
        <f t="shared" si="0"/>
        <v>0.3</v>
      </c>
      <c r="G11" s="385"/>
      <c r="H11" s="402"/>
      <c r="J11" s="3"/>
    </row>
    <row r="12" spans="1:10" ht="60.75" thickBot="1" x14ac:dyDescent="0.3">
      <c r="A12" s="394"/>
      <c r="B12" s="5" t="s">
        <v>39</v>
      </c>
      <c r="C12" s="18">
        <v>0.8</v>
      </c>
      <c r="D12" s="49">
        <v>1</v>
      </c>
      <c r="E12" s="75">
        <f>УпрВесКоэф!E12</f>
        <v>0.3</v>
      </c>
      <c r="F12" s="23">
        <f t="shared" si="0"/>
        <v>0.3</v>
      </c>
      <c r="G12" s="385"/>
      <c r="H12" s="402"/>
      <c r="J12" s="3"/>
    </row>
    <row r="13" spans="1:10" ht="90" x14ac:dyDescent="0.25">
      <c r="A13" s="392" t="s">
        <v>4</v>
      </c>
      <c r="B13" s="5" t="s">
        <v>19</v>
      </c>
      <c r="C13" s="18">
        <v>0.5</v>
      </c>
      <c r="D13" s="217">
        <v>1</v>
      </c>
      <c r="E13" s="75">
        <f>УпрВесКоэф!E13</f>
        <v>0.26</v>
      </c>
      <c r="F13" s="23">
        <f t="shared" si="0"/>
        <v>0.26</v>
      </c>
      <c r="G13" s="385" t="s">
        <v>110</v>
      </c>
      <c r="H13" s="402">
        <f>(F13+F14+F15+F16+F17+F18+F19+F20+F21+F22+F23)-УпрВесКоэф!$K$17</f>
        <v>0.94000000000000017</v>
      </c>
      <c r="J13" s="3"/>
    </row>
    <row r="14" spans="1:10" ht="90" x14ac:dyDescent="0.25">
      <c r="A14" s="393"/>
      <c r="B14" s="5" t="s">
        <v>20</v>
      </c>
      <c r="C14" s="18">
        <v>0.8</v>
      </c>
      <c r="D14" s="217">
        <v>1</v>
      </c>
      <c r="E14" s="75">
        <f>УпрВесКоэф!E14</f>
        <v>0.2</v>
      </c>
      <c r="F14" s="23">
        <f t="shared" si="0"/>
        <v>0.2</v>
      </c>
      <c r="G14" s="385"/>
      <c r="H14" s="402"/>
      <c r="J14" s="3"/>
    </row>
    <row r="15" spans="1:10" ht="45" x14ac:dyDescent="0.25">
      <c r="A15" s="393"/>
      <c r="B15" s="5" t="s">
        <v>21</v>
      </c>
      <c r="C15" s="20" t="s">
        <v>15</v>
      </c>
      <c r="D15" s="216">
        <v>1</v>
      </c>
      <c r="E15" s="75">
        <f>УпрВесКоэф!E15</f>
        <v>0.05</v>
      </c>
      <c r="F15" s="23">
        <f t="shared" si="0"/>
        <v>0.05</v>
      </c>
      <c r="G15" s="385"/>
      <c r="H15" s="402"/>
      <c r="J15" s="3"/>
    </row>
    <row r="16" spans="1:10" ht="75" x14ac:dyDescent="0.25">
      <c r="A16" s="393"/>
      <c r="B16" s="5" t="s">
        <v>22</v>
      </c>
      <c r="C16" s="20" t="s">
        <v>15</v>
      </c>
      <c r="D16" s="216">
        <v>1</v>
      </c>
      <c r="E16" s="75">
        <f>УпрВесКоэф!E16</f>
        <v>0.05</v>
      </c>
      <c r="F16" s="23">
        <f t="shared" si="0"/>
        <v>0.05</v>
      </c>
      <c r="G16" s="385"/>
      <c r="H16" s="402"/>
      <c r="J16" s="3"/>
    </row>
    <row r="17" spans="1:10" ht="135" x14ac:dyDescent="0.25">
      <c r="A17" s="393"/>
      <c r="B17" s="5" t="s">
        <v>35</v>
      </c>
      <c r="C17" s="18">
        <v>0.5</v>
      </c>
      <c r="D17" s="217">
        <v>0</v>
      </c>
      <c r="E17" s="75">
        <f>УпрВесКоэф!E17</f>
        <v>0.2</v>
      </c>
      <c r="F17" s="23">
        <f t="shared" si="0"/>
        <v>0</v>
      </c>
      <c r="G17" s="385"/>
      <c r="H17" s="402"/>
      <c r="J17" s="3"/>
    </row>
    <row r="18" spans="1:10" ht="90" x14ac:dyDescent="0.25">
      <c r="A18" s="393"/>
      <c r="B18" s="5" t="s">
        <v>23</v>
      </c>
      <c r="C18" s="18">
        <v>0.7</v>
      </c>
      <c r="D18" s="217">
        <v>0.3</v>
      </c>
      <c r="E18" s="75">
        <f>УпрВесКоэф!E18</f>
        <v>0.2</v>
      </c>
      <c r="F18" s="23">
        <f t="shared" si="0"/>
        <v>0.06</v>
      </c>
      <c r="G18" s="385"/>
      <c r="H18" s="402"/>
      <c r="J18" s="3"/>
    </row>
    <row r="19" spans="1:10" ht="60" x14ac:dyDescent="0.25">
      <c r="A19" s="393"/>
      <c r="B19" s="5" t="s">
        <v>24</v>
      </c>
      <c r="C19" s="18">
        <v>1</v>
      </c>
      <c r="D19" s="217">
        <v>0.6</v>
      </c>
      <c r="E19" s="75">
        <f>УпрВесКоэф!E19</f>
        <v>0.15</v>
      </c>
      <c r="F19" s="23">
        <f t="shared" si="0"/>
        <v>0.09</v>
      </c>
      <c r="G19" s="385"/>
      <c r="H19" s="402"/>
      <c r="J19" s="3"/>
    </row>
    <row r="20" spans="1:10" ht="60" x14ac:dyDescent="0.25">
      <c r="A20" s="393"/>
      <c r="B20" s="5" t="s">
        <v>25</v>
      </c>
      <c r="C20" s="18">
        <v>0.25</v>
      </c>
      <c r="D20" s="217">
        <v>0.2</v>
      </c>
      <c r="E20" s="75">
        <f>УпрВесКоэф!E20</f>
        <v>0.2</v>
      </c>
      <c r="F20" s="23">
        <f t="shared" si="0"/>
        <v>4.0000000000000008E-2</v>
      </c>
      <c r="G20" s="385"/>
      <c r="H20" s="402"/>
      <c r="J20" s="3"/>
    </row>
    <row r="21" spans="1:10" ht="45" x14ac:dyDescent="0.25">
      <c r="A21" s="393"/>
      <c r="B21" s="5" t="s">
        <v>26</v>
      </c>
      <c r="C21" s="18">
        <v>0.35</v>
      </c>
      <c r="D21" s="217">
        <v>0.45</v>
      </c>
      <c r="E21" s="75">
        <f>УпрВесКоэф!E21</f>
        <v>0.2</v>
      </c>
      <c r="F21" s="23">
        <f t="shared" si="0"/>
        <v>9.0000000000000011E-2</v>
      </c>
      <c r="G21" s="385"/>
      <c r="H21" s="402"/>
      <c r="J21" s="3"/>
    </row>
    <row r="22" spans="1:10" ht="60" x14ac:dyDescent="0.25">
      <c r="A22" s="393"/>
      <c r="B22" s="5" t="s">
        <v>27</v>
      </c>
      <c r="C22" s="20" t="s">
        <v>15</v>
      </c>
      <c r="D22" s="216">
        <v>1</v>
      </c>
      <c r="E22" s="75">
        <f>УпрВесКоэф!E22</f>
        <v>0.05</v>
      </c>
      <c r="F22" s="23">
        <f t="shared" si="0"/>
        <v>0.05</v>
      </c>
      <c r="G22" s="385"/>
      <c r="H22" s="402"/>
      <c r="J22" s="3"/>
    </row>
    <row r="23" spans="1:10" ht="60.75" thickBot="1" x14ac:dyDescent="0.3">
      <c r="A23" s="400"/>
      <c r="B23" s="5" t="s">
        <v>28</v>
      </c>
      <c r="C23" s="20" t="s">
        <v>15</v>
      </c>
      <c r="D23" s="216">
        <v>1</v>
      </c>
      <c r="E23" s="75">
        <f>УпрВесКоэф!E23</f>
        <v>0.05</v>
      </c>
      <c r="F23" s="23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5" t="s">
        <v>29</v>
      </c>
      <c r="C24" s="18">
        <v>0.15</v>
      </c>
      <c r="D24" s="217">
        <v>0</v>
      </c>
      <c r="E24" s="75">
        <f>УпрВесКоэф!E24</f>
        <v>1.83</v>
      </c>
      <c r="F24" s="23">
        <f t="shared" si="0"/>
        <v>0</v>
      </c>
      <c r="G24" s="385" t="s">
        <v>110</v>
      </c>
      <c r="H24" s="402">
        <f>(F24+F25+F26+F27)-УпрВесКоэф!$K$25</f>
        <v>0.8</v>
      </c>
      <c r="J24" s="3"/>
    </row>
    <row r="25" spans="1:10" ht="75" x14ac:dyDescent="0.25">
      <c r="A25" s="405"/>
      <c r="B25" s="5" t="s">
        <v>30</v>
      </c>
      <c r="C25" s="18">
        <v>0.15</v>
      </c>
      <c r="D25" s="217">
        <v>0.2</v>
      </c>
      <c r="E25" s="75">
        <f>УпрВесКоэф!E25</f>
        <v>1.5</v>
      </c>
      <c r="F25" s="23">
        <f t="shared" si="0"/>
        <v>0.30000000000000004</v>
      </c>
      <c r="G25" s="385"/>
      <c r="H25" s="402"/>
      <c r="J25" s="3"/>
    </row>
    <row r="26" spans="1:10" ht="36" customHeight="1" x14ac:dyDescent="0.25">
      <c r="A26" s="405"/>
      <c r="B26" s="5" t="s">
        <v>40</v>
      </c>
      <c r="C26" s="20" t="s">
        <v>15</v>
      </c>
      <c r="D26" s="216">
        <v>1</v>
      </c>
      <c r="E26" s="75">
        <f>УпрВесКоэф!E26</f>
        <v>0.25</v>
      </c>
      <c r="F26" s="23">
        <f t="shared" si="0"/>
        <v>0.25</v>
      </c>
      <c r="G26" s="385"/>
      <c r="H26" s="402"/>
      <c r="J26" s="3"/>
    </row>
    <row r="27" spans="1:10" ht="45.75" thickBot="1" x14ac:dyDescent="0.3">
      <c r="A27" s="406"/>
      <c r="B27" s="5" t="s">
        <v>41</v>
      </c>
      <c r="C27" s="20" t="s">
        <v>15</v>
      </c>
      <c r="D27" s="216">
        <v>1</v>
      </c>
      <c r="E27" s="75">
        <f>УпрВесКоэф!E27</f>
        <v>0.25</v>
      </c>
      <c r="F27" s="23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5" t="s">
        <v>6</v>
      </c>
      <c r="C28" s="18">
        <v>0.7</v>
      </c>
      <c r="D28" s="49">
        <v>0.2</v>
      </c>
      <c r="E28" s="75">
        <f>УпрВесКоэф!E28</f>
        <v>1.4279999999999999</v>
      </c>
      <c r="F28" s="23">
        <f t="shared" si="0"/>
        <v>0.28560000000000002</v>
      </c>
      <c r="G28" s="199" t="s">
        <v>110</v>
      </c>
      <c r="H28" s="23">
        <f>F28-УпрВесКоэф!$K$28</f>
        <v>0.28560000000000002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4.7675999999999998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90" zoomScaleNormal="9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79" t="s">
        <v>42</v>
      </c>
      <c r="D3" s="279" t="s">
        <v>109</v>
      </c>
      <c r="E3" s="279" t="s">
        <v>9</v>
      </c>
      <c r="F3" s="279" t="s">
        <v>8</v>
      </c>
      <c r="G3" s="279" t="s">
        <v>10</v>
      </c>
      <c r="H3" s="279" t="s">
        <v>13</v>
      </c>
      <c r="J3" s="3"/>
    </row>
    <row r="4" spans="1:10" ht="30" x14ac:dyDescent="0.25">
      <c r="A4" s="392" t="s">
        <v>3</v>
      </c>
      <c r="B4" s="282" t="s">
        <v>36</v>
      </c>
      <c r="C4" s="6">
        <v>0.7</v>
      </c>
      <c r="D4" s="217">
        <v>0.23</v>
      </c>
      <c r="E4" s="75">
        <f>УпрВесКоэф!E4</f>
        <v>1.429</v>
      </c>
      <c r="F4" s="281">
        <f>D4*E4</f>
        <v>0.32867000000000002</v>
      </c>
      <c r="G4" s="385" t="s">
        <v>111</v>
      </c>
      <c r="H4" s="281">
        <f>F4-УпрВесКоэф!$K$4</f>
        <v>0.32867000000000002</v>
      </c>
      <c r="J4" s="3"/>
    </row>
    <row r="5" spans="1:10" ht="30" x14ac:dyDescent="0.25">
      <c r="A5" s="393"/>
      <c r="B5" s="282" t="s">
        <v>11</v>
      </c>
      <c r="C5" s="6">
        <v>0.7</v>
      </c>
      <c r="D5" s="217">
        <v>0.92</v>
      </c>
      <c r="E5" s="75">
        <f>УпрВесКоэф!E5</f>
        <v>1</v>
      </c>
      <c r="F5" s="281">
        <f t="shared" ref="F5:F28" si="0">D5*E5</f>
        <v>0.92</v>
      </c>
      <c r="G5" s="385"/>
      <c r="H5" s="402">
        <f>(F5+F6+F7)-УпрВесКоэф!$K$6</f>
        <v>0.92600000000000005</v>
      </c>
      <c r="J5" s="3"/>
    </row>
    <row r="6" spans="1:10" ht="35.25" customHeight="1" x14ac:dyDescent="0.25">
      <c r="A6" s="393"/>
      <c r="B6" s="282" t="s">
        <v>12</v>
      </c>
      <c r="C6" s="6">
        <v>0.3</v>
      </c>
      <c r="D6" s="217">
        <v>0</v>
      </c>
      <c r="E6" s="75">
        <f>УпрВесКоэф!E6</f>
        <v>0.8</v>
      </c>
      <c r="F6" s="281">
        <f t="shared" si="0"/>
        <v>0</v>
      </c>
      <c r="G6" s="385"/>
      <c r="H6" s="402"/>
      <c r="J6" s="3"/>
    </row>
    <row r="7" spans="1:10" ht="30.75" thickBot="1" x14ac:dyDescent="0.3">
      <c r="A7" s="394"/>
      <c r="B7" s="282" t="s">
        <v>16</v>
      </c>
      <c r="C7" s="6">
        <v>0.1</v>
      </c>
      <c r="D7" s="217">
        <v>0.01</v>
      </c>
      <c r="E7" s="75">
        <f>УпрВесКоэф!E7</f>
        <v>0.6</v>
      </c>
      <c r="F7" s="281">
        <f t="shared" si="0"/>
        <v>6.0000000000000001E-3</v>
      </c>
      <c r="G7" s="385"/>
      <c r="H7" s="402"/>
      <c r="J7" s="3"/>
    </row>
    <row r="8" spans="1:10" ht="124.5" customHeight="1" thickBot="1" x14ac:dyDescent="0.3">
      <c r="A8" s="249" t="s">
        <v>7</v>
      </c>
      <c r="B8" s="282" t="s">
        <v>34</v>
      </c>
      <c r="C8" s="18">
        <v>0.9</v>
      </c>
      <c r="D8" s="49">
        <v>0.25</v>
      </c>
      <c r="E8" s="75">
        <f>УпрВесКоэф!E8</f>
        <v>1.111</v>
      </c>
      <c r="F8" s="281">
        <f t="shared" si="0"/>
        <v>0.27775</v>
      </c>
      <c r="G8" s="280" t="s">
        <v>110</v>
      </c>
      <c r="H8" s="281">
        <f>F8-УпрВесКоэф!$K$8</f>
        <v>0.27775</v>
      </c>
      <c r="J8" s="3"/>
    </row>
    <row r="9" spans="1:10" ht="75" x14ac:dyDescent="0.25">
      <c r="A9" s="399" t="s">
        <v>37</v>
      </c>
      <c r="B9" s="282" t="s">
        <v>38</v>
      </c>
      <c r="C9" s="18">
        <v>0.9</v>
      </c>
      <c r="D9" s="49">
        <v>0.25</v>
      </c>
      <c r="E9" s="75">
        <f>УпрВесКоэф!E9</f>
        <v>0.311</v>
      </c>
      <c r="F9" s="281">
        <f t="shared" si="0"/>
        <v>7.775E-2</v>
      </c>
      <c r="G9" s="385" t="s">
        <v>110</v>
      </c>
      <c r="H9" s="402">
        <f>(F9+F10+F11+F12)-УпрВесКоэф!$K$10</f>
        <v>0.30275000000000002</v>
      </c>
      <c r="J9" s="3"/>
    </row>
    <row r="10" spans="1:10" ht="93.75" customHeight="1" x14ac:dyDescent="0.25">
      <c r="A10" s="393"/>
      <c r="B10" s="282" t="s">
        <v>17</v>
      </c>
      <c r="C10" s="18">
        <v>0.8</v>
      </c>
      <c r="D10" s="49">
        <v>0.25</v>
      </c>
      <c r="E10" s="75">
        <f>УпрВесКоэф!E10</f>
        <v>0.3</v>
      </c>
      <c r="F10" s="281">
        <f t="shared" si="0"/>
        <v>7.4999999999999997E-2</v>
      </c>
      <c r="G10" s="385"/>
      <c r="H10" s="402"/>
      <c r="J10" s="3"/>
    </row>
    <row r="11" spans="1:10" ht="90" x14ac:dyDescent="0.25">
      <c r="A11" s="393"/>
      <c r="B11" s="282" t="s">
        <v>18</v>
      </c>
      <c r="C11" s="18">
        <v>0.8</v>
      </c>
      <c r="D11" s="49">
        <v>0.25</v>
      </c>
      <c r="E11" s="75">
        <f>УпрВесКоэф!E11</f>
        <v>0.3</v>
      </c>
      <c r="F11" s="281">
        <f t="shared" si="0"/>
        <v>7.4999999999999997E-2</v>
      </c>
      <c r="G11" s="385"/>
      <c r="H11" s="402"/>
      <c r="J11" s="3"/>
    </row>
    <row r="12" spans="1:10" ht="60.75" thickBot="1" x14ac:dyDescent="0.3">
      <c r="A12" s="394"/>
      <c r="B12" s="282" t="s">
        <v>39</v>
      </c>
      <c r="C12" s="18">
        <v>0.8</v>
      </c>
      <c r="D12" s="49">
        <v>0.25</v>
      </c>
      <c r="E12" s="75">
        <f>УпрВесКоэф!E12</f>
        <v>0.3</v>
      </c>
      <c r="F12" s="281">
        <f t="shared" si="0"/>
        <v>7.4999999999999997E-2</v>
      </c>
      <c r="G12" s="385"/>
      <c r="H12" s="402"/>
      <c r="J12" s="3"/>
    </row>
    <row r="13" spans="1:10" ht="90" x14ac:dyDescent="0.25">
      <c r="A13" s="392" t="s">
        <v>4</v>
      </c>
      <c r="B13" s="282" t="s">
        <v>19</v>
      </c>
      <c r="C13" s="18">
        <v>0.5</v>
      </c>
      <c r="D13" s="217">
        <v>1</v>
      </c>
      <c r="E13" s="75">
        <f>УпрВесКоэф!E13</f>
        <v>0.26</v>
      </c>
      <c r="F13" s="281">
        <f t="shared" si="0"/>
        <v>0.26</v>
      </c>
      <c r="G13" s="385" t="s">
        <v>110</v>
      </c>
      <c r="H13" s="402">
        <f>(F13+F14+F15+F16+F17+F18+F19+F20+F21+F22+F23)-УпрВесКоэф!$K$17</f>
        <v>0.84950000000000014</v>
      </c>
      <c r="J13" s="3"/>
    </row>
    <row r="14" spans="1:10" ht="90" x14ac:dyDescent="0.25">
      <c r="A14" s="393"/>
      <c r="B14" s="282" t="s">
        <v>20</v>
      </c>
      <c r="C14" s="18">
        <v>0.8</v>
      </c>
      <c r="D14" s="217">
        <v>1</v>
      </c>
      <c r="E14" s="75">
        <f>УпрВесКоэф!E14</f>
        <v>0.2</v>
      </c>
      <c r="F14" s="281">
        <f t="shared" si="0"/>
        <v>0.2</v>
      </c>
      <c r="G14" s="385"/>
      <c r="H14" s="402"/>
      <c r="J14" s="3"/>
    </row>
    <row r="15" spans="1:10" ht="45" x14ac:dyDescent="0.25">
      <c r="A15" s="393"/>
      <c r="B15" s="282" t="s">
        <v>21</v>
      </c>
      <c r="C15" s="20" t="s">
        <v>15</v>
      </c>
      <c r="D15" s="216">
        <v>1</v>
      </c>
      <c r="E15" s="75">
        <f>УпрВесКоэф!E15</f>
        <v>0.05</v>
      </c>
      <c r="F15" s="281">
        <f t="shared" si="0"/>
        <v>0.05</v>
      </c>
      <c r="G15" s="385"/>
      <c r="H15" s="402"/>
      <c r="J15" s="3"/>
    </row>
    <row r="16" spans="1:10" ht="75" x14ac:dyDescent="0.25">
      <c r="A16" s="393"/>
      <c r="B16" s="282" t="s">
        <v>22</v>
      </c>
      <c r="C16" s="20" t="s">
        <v>15</v>
      </c>
      <c r="D16" s="216">
        <v>1</v>
      </c>
      <c r="E16" s="75">
        <f>УпрВесКоэф!E16</f>
        <v>0.05</v>
      </c>
      <c r="F16" s="281">
        <f t="shared" si="0"/>
        <v>0.05</v>
      </c>
      <c r="G16" s="385"/>
      <c r="H16" s="402"/>
      <c r="J16" s="3"/>
    </row>
    <row r="17" spans="1:10" ht="135" x14ac:dyDescent="0.25">
      <c r="A17" s="393"/>
      <c r="B17" s="282" t="s">
        <v>35</v>
      </c>
      <c r="C17" s="18">
        <v>0.5</v>
      </c>
      <c r="D17" s="217">
        <v>0</v>
      </c>
      <c r="E17" s="75">
        <f>УпрВесКоэф!E17</f>
        <v>0.2</v>
      </c>
      <c r="F17" s="281">
        <f t="shared" si="0"/>
        <v>0</v>
      </c>
      <c r="G17" s="385"/>
      <c r="H17" s="402"/>
      <c r="J17" s="3"/>
    </row>
    <row r="18" spans="1:10" ht="90" x14ac:dyDescent="0.25">
      <c r="A18" s="393"/>
      <c r="B18" s="282" t="s">
        <v>23</v>
      </c>
      <c r="C18" s="18">
        <v>0.7</v>
      </c>
      <c r="D18" s="217">
        <v>0.7</v>
      </c>
      <c r="E18" s="75">
        <f>УпрВесКоэф!E18</f>
        <v>0.2</v>
      </c>
      <c r="F18" s="281">
        <f t="shared" si="0"/>
        <v>0.13999999999999999</v>
      </c>
      <c r="G18" s="385"/>
      <c r="H18" s="402"/>
      <c r="J18" s="3"/>
    </row>
    <row r="19" spans="1:10" ht="60" x14ac:dyDescent="0.25">
      <c r="A19" s="393"/>
      <c r="B19" s="282" t="s">
        <v>24</v>
      </c>
      <c r="C19" s="18">
        <v>1</v>
      </c>
      <c r="D19" s="217">
        <v>0.33</v>
      </c>
      <c r="E19" s="75">
        <f>УпрВесКоэф!E19</f>
        <v>0.15</v>
      </c>
      <c r="F19" s="281">
        <f t="shared" si="0"/>
        <v>4.9500000000000002E-2</v>
      </c>
      <c r="G19" s="385"/>
      <c r="H19" s="402"/>
      <c r="J19" s="3"/>
    </row>
    <row r="20" spans="1:10" ht="60" x14ac:dyDescent="0.25">
      <c r="A20" s="393"/>
      <c r="B20" s="282" t="s">
        <v>25</v>
      </c>
      <c r="C20" s="18">
        <v>0.25</v>
      </c>
      <c r="D20" s="217">
        <v>0</v>
      </c>
      <c r="E20" s="75">
        <f>УпрВесКоэф!E20</f>
        <v>0.2</v>
      </c>
      <c r="F20" s="281">
        <f t="shared" si="0"/>
        <v>0</v>
      </c>
      <c r="G20" s="385"/>
      <c r="H20" s="402"/>
      <c r="J20" s="3"/>
    </row>
    <row r="21" spans="1:10" ht="45" x14ac:dyDescent="0.25">
      <c r="A21" s="393"/>
      <c r="B21" s="282" t="s">
        <v>26</v>
      </c>
      <c r="C21" s="18">
        <v>0.35</v>
      </c>
      <c r="D21" s="217">
        <v>0</v>
      </c>
      <c r="E21" s="75">
        <f>УпрВесКоэф!E21</f>
        <v>0.2</v>
      </c>
      <c r="F21" s="281">
        <f t="shared" si="0"/>
        <v>0</v>
      </c>
      <c r="G21" s="385"/>
      <c r="H21" s="402"/>
      <c r="J21" s="3"/>
    </row>
    <row r="22" spans="1:10" ht="60" x14ac:dyDescent="0.25">
      <c r="A22" s="393"/>
      <c r="B22" s="282" t="s">
        <v>27</v>
      </c>
      <c r="C22" s="20" t="s">
        <v>15</v>
      </c>
      <c r="D22" s="216">
        <v>1</v>
      </c>
      <c r="E22" s="75">
        <f>УпрВесКоэф!E22</f>
        <v>0.05</v>
      </c>
      <c r="F22" s="281">
        <f t="shared" si="0"/>
        <v>0.05</v>
      </c>
      <c r="G22" s="385"/>
      <c r="H22" s="402"/>
      <c r="J22" s="3"/>
    </row>
    <row r="23" spans="1:10" ht="60.75" thickBot="1" x14ac:dyDescent="0.3">
      <c r="A23" s="400"/>
      <c r="B23" s="282" t="s">
        <v>28</v>
      </c>
      <c r="C23" s="20" t="s">
        <v>15</v>
      </c>
      <c r="D23" s="216">
        <v>1</v>
      </c>
      <c r="E23" s="75">
        <f>УпрВесКоэф!E23</f>
        <v>0.05</v>
      </c>
      <c r="F23" s="281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82" t="s">
        <v>29</v>
      </c>
      <c r="C24" s="18">
        <v>0.15</v>
      </c>
      <c r="D24" s="217">
        <v>0</v>
      </c>
      <c r="E24" s="75">
        <f>УпрВесКоэф!E24</f>
        <v>1.83</v>
      </c>
      <c r="F24" s="281">
        <f t="shared" si="0"/>
        <v>0</v>
      </c>
      <c r="G24" s="385" t="s">
        <v>110</v>
      </c>
      <c r="H24" s="402">
        <f>(F24+F25+F26+F27)-УпрВесКоэф!$K$25</f>
        <v>2</v>
      </c>
      <c r="J24" s="3"/>
    </row>
    <row r="25" spans="1:10" ht="75" x14ac:dyDescent="0.25">
      <c r="A25" s="405"/>
      <c r="B25" s="282" t="s">
        <v>30</v>
      </c>
      <c r="C25" s="18">
        <v>0.15</v>
      </c>
      <c r="D25" s="217">
        <v>1</v>
      </c>
      <c r="E25" s="75">
        <f>УпрВесКоэф!E25</f>
        <v>1.5</v>
      </c>
      <c r="F25" s="281">
        <f t="shared" si="0"/>
        <v>1.5</v>
      </c>
      <c r="G25" s="385"/>
      <c r="H25" s="402"/>
      <c r="J25" s="3"/>
    </row>
    <row r="26" spans="1:10" ht="36" customHeight="1" x14ac:dyDescent="0.25">
      <c r="A26" s="405"/>
      <c r="B26" s="282" t="s">
        <v>40</v>
      </c>
      <c r="C26" s="20" t="s">
        <v>15</v>
      </c>
      <c r="D26" s="216">
        <v>1</v>
      </c>
      <c r="E26" s="75">
        <f>УпрВесКоэф!E26</f>
        <v>0.25</v>
      </c>
      <c r="F26" s="281">
        <f t="shared" si="0"/>
        <v>0.25</v>
      </c>
      <c r="G26" s="385"/>
      <c r="H26" s="402"/>
      <c r="J26" s="3"/>
    </row>
    <row r="27" spans="1:10" ht="45.75" thickBot="1" x14ac:dyDescent="0.3">
      <c r="A27" s="406"/>
      <c r="B27" s="282" t="s">
        <v>41</v>
      </c>
      <c r="C27" s="20" t="s">
        <v>15</v>
      </c>
      <c r="D27" s="216">
        <v>1</v>
      </c>
      <c r="E27" s="75">
        <f>УпрВесКоэф!E27</f>
        <v>0.25</v>
      </c>
      <c r="F27" s="281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82" t="s">
        <v>6</v>
      </c>
      <c r="C28" s="18">
        <v>0.7</v>
      </c>
      <c r="D28" s="49">
        <v>0.5</v>
      </c>
      <c r="E28" s="75">
        <f>УпрВесКоэф!E28</f>
        <v>1.4279999999999999</v>
      </c>
      <c r="F28" s="281">
        <f t="shared" si="0"/>
        <v>0.71399999999999997</v>
      </c>
      <c r="G28" s="280" t="s">
        <v>110</v>
      </c>
      <c r="H28" s="281">
        <f>F28-УпрВесКоэф!$K$28</f>
        <v>0.71399999999999997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5.07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9" zoomScale="90" zoomScaleNormal="90" workbookViewId="0">
      <selection activeCell="H9" sqref="H9:H12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62" t="s">
        <v>42</v>
      </c>
      <c r="D3" s="262" t="s">
        <v>109</v>
      </c>
      <c r="E3" s="262" t="s">
        <v>9</v>
      </c>
      <c r="F3" s="262" t="s">
        <v>8</v>
      </c>
      <c r="G3" s="262" t="s">
        <v>10</v>
      </c>
      <c r="H3" s="262" t="s">
        <v>13</v>
      </c>
      <c r="J3" s="3"/>
    </row>
    <row r="4" spans="1:10" ht="30" x14ac:dyDescent="0.25">
      <c r="A4" s="392" t="s">
        <v>3</v>
      </c>
      <c r="B4" s="263" t="s">
        <v>36</v>
      </c>
      <c r="C4" s="6">
        <v>0.7</v>
      </c>
      <c r="D4" s="217">
        <v>0</v>
      </c>
      <c r="E4" s="75">
        <f>УпрВесКоэф!E4</f>
        <v>1.429</v>
      </c>
      <c r="F4" s="264">
        <f>D4*E4</f>
        <v>0</v>
      </c>
      <c r="G4" s="385" t="s">
        <v>111</v>
      </c>
      <c r="H4" s="264">
        <f>F4-УпрВесКоэф!$K$4</f>
        <v>0</v>
      </c>
      <c r="J4" s="3"/>
    </row>
    <row r="5" spans="1:10" ht="30" x14ac:dyDescent="0.25">
      <c r="A5" s="393"/>
      <c r="B5" s="263" t="s">
        <v>11</v>
      </c>
      <c r="C5" s="6">
        <v>0.7</v>
      </c>
      <c r="D5" s="217">
        <v>0.86</v>
      </c>
      <c r="E5" s="75">
        <f>УпрВесКоэф!E5</f>
        <v>1</v>
      </c>
      <c r="F5" s="264">
        <f t="shared" ref="F5:F28" si="0">D5*E5</f>
        <v>0.86</v>
      </c>
      <c r="G5" s="385"/>
      <c r="H5" s="402">
        <f>(F5+F6+F7)-УпрВесКоэф!$K$6</f>
        <v>0.96</v>
      </c>
      <c r="J5" s="3"/>
    </row>
    <row r="6" spans="1:10" ht="35.25" customHeight="1" x14ac:dyDescent="0.25">
      <c r="A6" s="393"/>
      <c r="B6" s="263" t="s">
        <v>12</v>
      </c>
      <c r="C6" s="6">
        <v>0.3</v>
      </c>
      <c r="D6" s="217">
        <v>0.08</v>
      </c>
      <c r="E6" s="75">
        <f>УпрВесКоэф!E6</f>
        <v>0.8</v>
      </c>
      <c r="F6" s="264">
        <f t="shared" si="0"/>
        <v>6.4000000000000001E-2</v>
      </c>
      <c r="G6" s="385"/>
      <c r="H6" s="402"/>
      <c r="J6" s="3"/>
    </row>
    <row r="7" spans="1:10" ht="30.75" thickBot="1" x14ac:dyDescent="0.3">
      <c r="A7" s="394"/>
      <c r="B7" s="263" t="s">
        <v>16</v>
      </c>
      <c r="C7" s="6">
        <v>0.1</v>
      </c>
      <c r="D7" s="217">
        <v>0.06</v>
      </c>
      <c r="E7" s="75">
        <f>УпрВесКоэф!E7</f>
        <v>0.6</v>
      </c>
      <c r="F7" s="264">
        <f t="shared" si="0"/>
        <v>3.5999999999999997E-2</v>
      </c>
      <c r="G7" s="385"/>
      <c r="H7" s="402"/>
      <c r="J7" s="3"/>
    </row>
    <row r="8" spans="1:10" ht="124.5" customHeight="1" thickBot="1" x14ac:dyDescent="0.3">
      <c r="A8" s="249" t="s">
        <v>7</v>
      </c>
      <c r="B8" s="263" t="s">
        <v>34</v>
      </c>
      <c r="C8" s="18">
        <v>0.9</v>
      </c>
      <c r="D8" s="49">
        <v>0.48</v>
      </c>
      <c r="E8" s="75">
        <f>УпрВесКоэф!E8</f>
        <v>1.111</v>
      </c>
      <c r="F8" s="264">
        <f t="shared" si="0"/>
        <v>0.53327999999999998</v>
      </c>
      <c r="G8" s="261" t="s">
        <v>110</v>
      </c>
      <c r="H8" s="264">
        <f>F8-УпрВесКоэф!$K$8</f>
        <v>0.53327999999999998</v>
      </c>
      <c r="J8" s="3"/>
    </row>
    <row r="9" spans="1:10" ht="75" x14ac:dyDescent="0.25">
      <c r="A9" s="399" t="s">
        <v>37</v>
      </c>
      <c r="B9" s="263" t="s">
        <v>38</v>
      </c>
      <c r="C9" s="18">
        <v>0.9</v>
      </c>
      <c r="D9" s="49">
        <v>0.36</v>
      </c>
      <c r="E9" s="75">
        <f>УпрВесКоэф!E9</f>
        <v>0.311</v>
      </c>
      <c r="F9" s="264">
        <f t="shared" si="0"/>
        <v>0.11195999999999999</v>
      </c>
      <c r="G9" s="385" t="s">
        <v>110</v>
      </c>
      <c r="H9" s="402">
        <f>(F9+F10+F11+F12)-УпрВесКоэф!$K$10</f>
        <v>0.57096000000000002</v>
      </c>
      <c r="J9" s="3"/>
    </row>
    <row r="10" spans="1:10" ht="93.75" customHeight="1" x14ac:dyDescent="0.25">
      <c r="A10" s="393"/>
      <c r="B10" s="263" t="s">
        <v>17</v>
      </c>
      <c r="C10" s="18">
        <v>0.8</v>
      </c>
      <c r="D10" s="49">
        <v>0.6</v>
      </c>
      <c r="E10" s="75">
        <f>УпрВесКоэф!E10</f>
        <v>0.3</v>
      </c>
      <c r="F10" s="264">
        <f t="shared" si="0"/>
        <v>0.18</v>
      </c>
      <c r="G10" s="385"/>
      <c r="H10" s="402"/>
      <c r="J10" s="3"/>
    </row>
    <row r="11" spans="1:10" ht="90" x14ac:dyDescent="0.25">
      <c r="A11" s="393"/>
      <c r="B11" s="263" t="s">
        <v>18</v>
      </c>
      <c r="C11" s="18">
        <v>0.8</v>
      </c>
      <c r="D11" s="49">
        <v>0.46</v>
      </c>
      <c r="E11" s="75">
        <f>УпрВесКоэф!E11</f>
        <v>0.3</v>
      </c>
      <c r="F11" s="264">
        <f t="shared" si="0"/>
        <v>0.13800000000000001</v>
      </c>
      <c r="G11" s="385"/>
      <c r="H11" s="402"/>
      <c r="J11" s="3"/>
    </row>
    <row r="12" spans="1:10" ht="60.75" thickBot="1" x14ac:dyDescent="0.3">
      <c r="A12" s="394"/>
      <c r="B12" s="263" t="s">
        <v>39</v>
      </c>
      <c r="C12" s="18">
        <v>0.8</v>
      </c>
      <c r="D12" s="49">
        <v>0.47</v>
      </c>
      <c r="E12" s="75">
        <f>УпрВесКоэф!E12</f>
        <v>0.3</v>
      </c>
      <c r="F12" s="264">
        <f t="shared" si="0"/>
        <v>0.14099999999999999</v>
      </c>
      <c r="G12" s="385"/>
      <c r="H12" s="402"/>
      <c r="J12" s="3"/>
    </row>
    <row r="13" spans="1:10" ht="90" x14ac:dyDescent="0.25">
      <c r="A13" s="392" t="s">
        <v>4</v>
      </c>
      <c r="B13" s="263" t="s">
        <v>19</v>
      </c>
      <c r="C13" s="18">
        <v>0.5</v>
      </c>
      <c r="D13" s="217">
        <v>1</v>
      </c>
      <c r="E13" s="75">
        <f>УпрВесКоэф!E13</f>
        <v>0.26</v>
      </c>
      <c r="F13" s="264">
        <f t="shared" si="0"/>
        <v>0.26</v>
      </c>
      <c r="G13" s="385" t="s">
        <v>110</v>
      </c>
      <c r="H13" s="402">
        <f>(F13+F14+F15+F16+F17+F18+F19+F20+F21+F22+F23)-УпрВесКоэф!$K$17</f>
        <v>0.91100000000000014</v>
      </c>
      <c r="J13" s="3"/>
    </row>
    <row r="14" spans="1:10" ht="90" x14ac:dyDescent="0.25">
      <c r="A14" s="393"/>
      <c r="B14" s="263" t="s">
        <v>20</v>
      </c>
      <c r="C14" s="18">
        <v>0.8</v>
      </c>
      <c r="D14" s="217">
        <v>1</v>
      </c>
      <c r="E14" s="75">
        <f>УпрВесКоэф!E14</f>
        <v>0.2</v>
      </c>
      <c r="F14" s="264">
        <f t="shared" si="0"/>
        <v>0.2</v>
      </c>
      <c r="G14" s="385"/>
      <c r="H14" s="402"/>
      <c r="J14" s="3"/>
    </row>
    <row r="15" spans="1:10" ht="45" x14ac:dyDescent="0.25">
      <c r="A15" s="393"/>
      <c r="B15" s="263" t="s">
        <v>21</v>
      </c>
      <c r="C15" s="20" t="s">
        <v>15</v>
      </c>
      <c r="D15" s="216">
        <v>1</v>
      </c>
      <c r="E15" s="75">
        <f>УпрВесКоэф!E15</f>
        <v>0.05</v>
      </c>
      <c r="F15" s="264">
        <f t="shared" si="0"/>
        <v>0.05</v>
      </c>
      <c r="G15" s="385"/>
      <c r="H15" s="402"/>
      <c r="J15" s="3"/>
    </row>
    <row r="16" spans="1:10" ht="75" x14ac:dyDescent="0.25">
      <c r="A16" s="393"/>
      <c r="B16" s="263" t="s">
        <v>22</v>
      </c>
      <c r="C16" s="20" t="s">
        <v>15</v>
      </c>
      <c r="D16" s="216">
        <v>1</v>
      </c>
      <c r="E16" s="75">
        <f>УпрВесКоэф!E16</f>
        <v>0.05</v>
      </c>
      <c r="F16" s="264">
        <f t="shared" si="0"/>
        <v>0.05</v>
      </c>
      <c r="G16" s="385"/>
      <c r="H16" s="402"/>
      <c r="J16" s="3"/>
    </row>
    <row r="17" spans="1:10" ht="135" x14ac:dyDescent="0.25">
      <c r="A17" s="393"/>
      <c r="B17" s="263" t="s">
        <v>35</v>
      </c>
      <c r="C17" s="18">
        <v>0.5</v>
      </c>
      <c r="D17" s="217">
        <v>0</v>
      </c>
      <c r="E17" s="75">
        <f>УпрВесКоэф!E17</f>
        <v>0.2</v>
      </c>
      <c r="F17" s="264">
        <f t="shared" si="0"/>
        <v>0</v>
      </c>
      <c r="G17" s="385"/>
      <c r="H17" s="402"/>
      <c r="J17" s="3"/>
    </row>
    <row r="18" spans="1:10" ht="90" x14ac:dyDescent="0.25">
      <c r="A18" s="393"/>
      <c r="B18" s="263" t="s">
        <v>23</v>
      </c>
      <c r="C18" s="18">
        <v>0.7</v>
      </c>
      <c r="D18" s="217">
        <v>0.85</v>
      </c>
      <c r="E18" s="75">
        <f>УпрВесКоэф!E18</f>
        <v>0.2</v>
      </c>
      <c r="F18" s="264">
        <f t="shared" si="0"/>
        <v>0.17</v>
      </c>
      <c r="G18" s="385"/>
      <c r="H18" s="402"/>
      <c r="J18" s="3"/>
    </row>
    <row r="19" spans="1:10" ht="60" x14ac:dyDescent="0.25">
      <c r="A19" s="393"/>
      <c r="B19" s="263" t="s">
        <v>24</v>
      </c>
      <c r="C19" s="18">
        <v>1</v>
      </c>
      <c r="D19" s="217">
        <v>0.54</v>
      </c>
      <c r="E19" s="75">
        <f>УпрВесКоэф!E19</f>
        <v>0.15</v>
      </c>
      <c r="F19" s="264">
        <f t="shared" si="0"/>
        <v>8.1000000000000003E-2</v>
      </c>
      <c r="G19" s="385"/>
      <c r="H19" s="402"/>
      <c r="J19" s="3"/>
    </row>
    <row r="20" spans="1:10" ht="60" x14ac:dyDescent="0.25">
      <c r="A20" s="393"/>
      <c r="B20" s="263" t="s">
        <v>25</v>
      </c>
      <c r="C20" s="18">
        <v>0.25</v>
      </c>
      <c r="D20" s="217">
        <v>0</v>
      </c>
      <c r="E20" s="75">
        <f>УпрВесКоэф!E20</f>
        <v>0.2</v>
      </c>
      <c r="F20" s="264">
        <f t="shared" si="0"/>
        <v>0</v>
      </c>
      <c r="G20" s="385"/>
      <c r="H20" s="402"/>
      <c r="J20" s="3"/>
    </row>
    <row r="21" spans="1:10" ht="45" x14ac:dyDescent="0.25">
      <c r="A21" s="393"/>
      <c r="B21" s="263" t="s">
        <v>26</v>
      </c>
      <c r="C21" s="18">
        <v>0.35</v>
      </c>
      <c r="D21" s="217">
        <v>0</v>
      </c>
      <c r="E21" s="75">
        <f>УпрВесКоэф!E21</f>
        <v>0.2</v>
      </c>
      <c r="F21" s="264">
        <f t="shared" si="0"/>
        <v>0</v>
      </c>
      <c r="G21" s="385"/>
      <c r="H21" s="402"/>
      <c r="J21" s="3"/>
    </row>
    <row r="22" spans="1:10" ht="60" x14ac:dyDescent="0.25">
      <c r="A22" s="393"/>
      <c r="B22" s="263" t="s">
        <v>27</v>
      </c>
      <c r="C22" s="20" t="s">
        <v>15</v>
      </c>
      <c r="D22" s="216">
        <v>1</v>
      </c>
      <c r="E22" s="75">
        <f>УпрВесКоэф!E22</f>
        <v>0.05</v>
      </c>
      <c r="F22" s="264">
        <f t="shared" si="0"/>
        <v>0.05</v>
      </c>
      <c r="G22" s="385"/>
      <c r="H22" s="402"/>
      <c r="J22" s="3"/>
    </row>
    <row r="23" spans="1:10" ht="60.75" thickBot="1" x14ac:dyDescent="0.3">
      <c r="A23" s="400"/>
      <c r="B23" s="263" t="s">
        <v>28</v>
      </c>
      <c r="C23" s="20" t="s">
        <v>15</v>
      </c>
      <c r="D23" s="216">
        <v>1</v>
      </c>
      <c r="E23" s="75">
        <f>УпрВесКоэф!E23</f>
        <v>0.05</v>
      </c>
      <c r="F23" s="26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63" t="s">
        <v>29</v>
      </c>
      <c r="C24" s="18">
        <v>0.15</v>
      </c>
      <c r="D24" s="217">
        <v>0</v>
      </c>
      <c r="E24" s="75">
        <f>УпрВесКоэф!E24</f>
        <v>1.83</v>
      </c>
      <c r="F24" s="264">
        <f t="shared" si="0"/>
        <v>0</v>
      </c>
      <c r="G24" s="385" t="s">
        <v>2</v>
      </c>
      <c r="H24" s="402">
        <f>(F24+F25+F26+F27)-УпрВесКоэф!$K$25</f>
        <v>2</v>
      </c>
      <c r="J24" s="3"/>
    </row>
    <row r="25" spans="1:10" ht="75" x14ac:dyDescent="0.25">
      <c r="A25" s="405"/>
      <c r="B25" s="263" t="s">
        <v>30</v>
      </c>
      <c r="C25" s="18">
        <v>0.15</v>
      </c>
      <c r="D25" s="217">
        <v>1</v>
      </c>
      <c r="E25" s="75">
        <f>УпрВесКоэф!E25</f>
        <v>1.5</v>
      </c>
      <c r="F25" s="264">
        <f t="shared" si="0"/>
        <v>1.5</v>
      </c>
      <c r="G25" s="385"/>
      <c r="H25" s="402"/>
      <c r="J25" s="3"/>
    </row>
    <row r="26" spans="1:10" ht="36" customHeight="1" x14ac:dyDescent="0.25">
      <c r="A26" s="405"/>
      <c r="B26" s="263" t="s">
        <v>40</v>
      </c>
      <c r="C26" s="20" t="s">
        <v>15</v>
      </c>
      <c r="D26" s="216">
        <v>1</v>
      </c>
      <c r="E26" s="75">
        <f>УпрВесКоэф!E26</f>
        <v>0.25</v>
      </c>
      <c r="F26" s="264">
        <f t="shared" si="0"/>
        <v>0.25</v>
      </c>
      <c r="G26" s="385"/>
      <c r="H26" s="402"/>
      <c r="J26" s="3"/>
    </row>
    <row r="27" spans="1:10" ht="45.75" thickBot="1" x14ac:dyDescent="0.3">
      <c r="A27" s="406"/>
      <c r="B27" s="263" t="s">
        <v>41</v>
      </c>
      <c r="C27" s="20" t="s">
        <v>15</v>
      </c>
      <c r="D27" s="216">
        <v>1</v>
      </c>
      <c r="E27" s="75">
        <f>УпрВесКоэф!E27</f>
        <v>0.25</v>
      </c>
      <c r="F27" s="26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63" t="s">
        <v>6</v>
      </c>
      <c r="C28" s="18">
        <v>0.7</v>
      </c>
      <c r="D28" s="49">
        <v>0.82</v>
      </c>
      <c r="E28" s="75">
        <f>УпрВесКоэф!E28</f>
        <v>1.4279999999999999</v>
      </c>
      <c r="F28" s="264">
        <f t="shared" si="0"/>
        <v>1.1709599999999998</v>
      </c>
      <c r="G28" s="261" t="s">
        <v>2</v>
      </c>
      <c r="H28" s="264">
        <f>F28-УпрВесКоэф!$K$28</f>
        <v>1.1709599999999998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6.1461999999999994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19" zoomScale="90" zoomScaleNormal="9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65" t="s">
        <v>42</v>
      </c>
      <c r="D3" s="265" t="s">
        <v>109</v>
      </c>
      <c r="E3" s="265" t="s">
        <v>9</v>
      </c>
      <c r="F3" s="265" t="s">
        <v>8</v>
      </c>
      <c r="G3" s="265" t="s">
        <v>10</v>
      </c>
      <c r="H3" s="265" t="s">
        <v>13</v>
      </c>
      <c r="J3" s="3"/>
    </row>
    <row r="4" spans="1:10" ht="30" x14ac:dyDescent="0.25">
      <c r="A4" s="392" t="s">
        <v>3</v>
      </c>
      <c r="B4" s="268" t="s">
        <v>36</v>
      </c>
      <c r="C4" s="6">
        <v>0.7</v>
      </c>
      <c r="D4" s="217">
        <v>0</v>
      </c>
      <c r="E4" s="75">
        <f>УпрВесКоэф!E4</f>
        <v>1.429</v>
      </c>
      <c r="F4" s="267">
        <f>D4*E4</f>
        <v>0</v>
      </c>
      <c r="G4" s="385" t="s">
        <v>111</v>
      </c>
      <c r="H4" s="267">
        <f>F4-УпрВесКоэф!$K$4</f>
        <v>0</v>
      </c>
      <c r="J4" s="3"/>
    </row>
    <row r="5" spans="1:10" ht="30" x14ac:dyDescent="0.25">
      <c r="A5" s="393"/>
      <c r="B5" s="268" t="s">
        <v>11</v>
      </c>
      <c r="C5" s="6">
        <v>0.7</v>
      </c>
      <c r="D5" s="217">
        <v>0.67</v>
      </c>
      <c r="E5" s="75">
        <f>УпрВесКоэф!E5</f>
        <v>1</v>
      </c>
      <c r="F5" s="267">
        <f t="shared" ref="F5:F28" si="0">D5*E5</f>
        <v>0.67</v>
      </c>
      <c r="G5" s="385"/>
      <c r="H5" s="402">
        <f>(F5+F6+F7)-УпрВесКоэф!$K$6</f>
        <v>0.8600000000000001</v>
      </c>
      <c r="J5" s="3"/>
    </row>
    <row r="6" spans="1:10" ht="35.25" customHeight="1" x14ac:dyDescent="0.25">
      <c r="A6" s="393"/>
      <c r="B6" s="268" t="s">
        <v>12</v>
      </c>
      <c r="C6" s="6">
        <v>0.3</v>
      </c>
      <c r="D6" s="217">
        <v>0.17</v>
      </c>
      <c r="E6" s="75">
        <f>УпрВесКоэф!E6</f>
        <v>0.8</v>
      </c>
      <c r="F6" s="267">
        <f t="shared" si="0"/>
        <v>0.13600000000000001</v>
      </c>
      <c r="G6" s="385"/>
      <c r="H6" s="402"/>
      <c r="J6" s="3"/>
    </row>
    <row r="7" spans="1:10" ht="30.75" thickBot="1" x14ac:dyDescent="0.3">
      <c r="A7" s="394"/>
      <c r="B7" s="268" t="s">
        <v>16</v>
      </c>
      <c r="C7" s="6">
        <v>0.1</v>
      </c>
      <c r="D7" s="217">
        <v>0.09</v>
      </c>
      <c r="E7" s="75">
        <f>УпрВесКоэф!E7</f>
        <v>0.6</v>
      </c>
      <c r="F7" s="267">
        <f t="shared" si="0"/>
        <v>5.3999999999999999E-2</v>
      </c>
      <c r="G7" s="385"/>
      <c r="H7" s="402"/>
      <c r="J7" s="3"/>
    </row>
    <row r="8" spans="1:10" ht="124.5" customHeight="1" thickBot="1" x14ac:dyDescent="0.3">
      <c r="A8" s="249" t="s">
        <v>7</v>
      </c>
      <c r="B8" s="268" t="s">
        <v>34</v>
      </c>
      <c r="C8" s="18">
        <v>0.9</v>
      </c>
      <c r="D8" s="49">
        <v>0.43</v>
      </c>
      <c r="E8" s="75">
        <f>УпрВесКоэф!E8</f>
        <v>1.111</v>
      </c>
      <c r="F8" s="267">
        <f t="shared" si="0"/>
        <v>0.47772999999999999</v>
      </c>
      <c r="G8" s="266" t="s">
        <v>110</v>
      </c>
      <c r="H8" s="267">
        <f>F8-УпрВесКоэф!$K$8</f>
        <v>0.47772999999999999</v>
      </c>
      <c r="J8" s="3"/>
    </row>
    <row r="9" spans="1:10" ht="75" x14ac:dyDescent="0.25">
      <c r="A9" s="399" t="s">
        <v>37</v>
      </c>
      <c r="B9" s="268" t="s">
        <v>38</v>
      </c>
      <c r="C9" s="18">
        <v>0.9</v>
      </c>
      <c r="D9" s="49">
        <v>0.43</v>
      </c>
      <c r="E9" s="75">
        <f>УпрВесКоэф!E9</f>
        <v>0.311</v>
      </c>
      <c r="F9" s="267">
        <f t="shared" si="0"/>
        <v>0.13372999999999999</v>
      </c>
      <c r="G9" s="385" t="s">
        <v>110</v>
      </c>
      <c r="H9" s="402">
        <f>(F9+F10+F11+F12)-УпрВесКоэф!$K$10</f>
        <v>0.52373000000000003</v>
      </c>
      <c r="J9" s="3"/>
    </row>
    <row r="10" spans="1:10" ht="93.75" customHeight="1" x14ac:dyDescent="0.25">
      <c r="A10" s="393"/>
      <c r="B10" s="268" t="s">
        <v>17</v>
      </c>
      <c r="C10" s="18">
        <v>0.8</v>
      </c>
      <c r="D10" s="49">
        <v>0.46</v>
      </c>
      <c r="E10" s="75">
        <f>УпрВесКоэф!E10</f>
        <v>0.3</v>
      </c>
      <c r="F10" s="267">
        <f t="shared" si="0"/>
        <v>0.13800000000000001</v>
      </c>
      <c r="G10" s="385"/>
      <c r="H10" s="402"/>
      <c r="J10" s="3"/>
    </row>
    <row r="11" spans="1:10" ht="90" x14ac:dyDescent="0.25">
      <c r="A11" s="393"/>
      <c r="B11" s="268" t="s">
        <v>18</v>
      </c>
      <c r="C11" s="18">
        <v>0.8</v>
      </c>
      <c r="D11" s="49">
        <v>0.41</v>
      </c>
      <c r="E11" s="75">
        <f>УпрВесКоэф!E11</f>
        <v>0.3</v>
      </c>
      <c r="F11" s="267">
        <f t="shared" si="0"/>
        <v>0.12299999999999998</v>
      </c>
      <c r="G11" s="385"/>
      <c r="H11" s="402"/>
      <c r="J11" s="3"/>
    </row>
    <row r="12" spans="1:10" ht="60.75" thickBot="1" x14ac:dyDescent="0.3">
      <c r="A12" s="394"/>
      <c r="B12" s="268" t="s">
        <v>39</v>
      </c>
      <c r="C12" s="18">
        <v>0.8</v>
      </c>
      <c r="D12" s="49">
        <v>0.43</v>
      </c>
      <c r="E12" s="75">
        <f>УпрВесКоэф!E12</f>
        <v>0.3</v>
      </c>
      <c r="F12" s="267">
        <f t="shared" si="0"/>
        <v>0.129</v>
      </c>
      <c r="G12" s="385"/>
      <c r="H12" s="402"/>
      <c r="J12" s="3"/>
    </row>
    <row r="13" spans="1:10" ht="90" x14ac:dyDescent="0.25">
      <c r="A13" s="392" t="s">
        <v>4</v>
      </c>
      <c r="B13" s="268" t="s">
        <v>19</v>
      </c>
      <c r="C13" s="18">
        <v>0.5</v>
      </c>
      <c r="D13" s="217">
        <v>1</v>
      </c>
      <c r="E13" s="75">
        <f>УпрВесКоэф!E13</f>
        <v>0.26</v>
      </c>
      <c r="F13" s="267">
        <f t="shared" si="0"/>
        <v>0.26</v>
      </c>
      <c r="G13" s="385" t="s">
        <v>110</v>
      </c>
      <c r="H13" s="402">
        <f>(F13+F14+F15+F16+F17+F18+F19+F20+F21+F22+F23)-УпрВесКоэф!$K$17</f>
        <v>0.87000000000000011</v>
      </c>
      <c r="J13" s="3"/>
    </row>
    <row r="14" spans="1:10" ht="90" x14ac:dyDescent="0.25">
      <c r="A14" s="393"/>
      <c r="B14" s="268" t="s">
        <v>20</v>
      </c>
      <c r="C14" s="18">
        <v>0.8</v>
      </c>
      <c r="D14" s="217">
        <v>1</v>
      </c>
      <c r="E14" s="75">
        <f>УпрВесКоэф!E14</f>
        <v>0.2</v>
      </c>
      <c r="F14" s="267">
        <f t="shared" si="0"/>
        <v>0.2</v>
      </c>
      <c r="G14" s="385"/>
      <c r="H14" s="402"/>
      <c r="J14" s="3"/>
    </row>
    <row r="15" spans="1:10" ht="45" x14ac:dyDescent="0.25">
      <c r="A15" s="393"/>
      <c r="B15" s="268" t="s">
        <v>21</v>
      </c>
      <c r="C15" s="20" t="s">
        <v>15</v>
      </c>
      <c r="D15" s="216">
        <v>1</v>
      </c>
      <c r="E15" s="75">
        <f>УпрВесКоэф!E15</f>
        <v>0.05</v>
      </c>
      <c r="F15" s="267">
        <f t="shared" si="0"/>
        <v>0.05</v>
      </c>
      <c r="G15" s="385"/>
      <c r="H15" s="402"/>
      <c r="J15" s="3"/>
    </row>
    <row r="16" spans="1:10" ht="75" x14ac:dyDescent="0.25">
      <c r="A16" s="393"/>
      <c r="B16" s="268" t="s">
        <v>22</v>
      </c>
      <c r="C16" s="20" t="s">
        <v>15</v>
      </c>
      <c r="D16" s="216">
        <v>1</v>
      </c>
      <c r="E16" s="75">
        <f>УпрВесКоэф!E16</f>
        <v>0.05</v>
      </c>
      <c r="F16" s="267">
        <f t="shared" si="0"/>
        <v>0.05</v>
      </c>
      <c r="G16" s="385"/>
      <c r="H16" s="402"/>
      <c r="J16" s="3"/>
    </row>
    <row r="17" spans="1:10" ht="135" x14ac:dyDescent="0.25">
      <c r="A17" s="393"/>
      <c r="B17" s="268" t="s">
        <v>35</v>
      </c>
      <c r="C17" s="18">
        <v>0.5</v>
      </c>
      <c r="D17" s="217">
        <v>0</v>
      </c>
      <c r="E17" s="75">
        <f>УпрВесКоэф!E17</f>
        <v>0.2</v>
      </c>
      <c r="F17" s="267">
        <f t="shared" si="0"/>
        <v>0</v>
      </c>
      <c r="G17" s="385"/>
      <c r="H17" s="402"/>
      <c r="J17" s="3"/>
    </row>
    <row r="18" spans="1:10" ht="90" x14ac:dyDescent="0.25">
      <c r="A18" s="393"/>
      <c r="B18" s="268" t="s">
        <v>23</v>
      </c>
      <c r="C18" s="18">
        <v>0.7</v>
      </c>
      <c r="D18" s="217">
        <v>0.6</v>
      </c>
      <c r="E18" s="75">
        <f>УпрВесКоэф!E18</f>
        <v>0.2</v>
      </c>
      <c r="F18" s="267">
        <f t="shared" si="0"/>
        <v>0.12</v>
      </c>
      <c r="G18" s="385"/>
      <c r="H18" s="402"/>
      <c r="J18" s="3"/>
    </row>
    <row r="19" spans="1:10" ht="60" x14ac:dyDescent="0.25">
      <c r="A19" s="393"/>
      <c r="B19" s="268" t="s">
        <v>24</v>
      </c>
      <c r="C19" s="18">
        <v>1</v>
      </c>
      <c r="D19" s="217">
        <v>0.6</v>
      </c>
      <c r="E19" s="75">
        <f>УпрВесКоэф!E19</f>
        <v>0.15</v>
      </c>
      <c r="F19" s="267">
        <f t="shared" si="0"/>
        <v>0.09</v>
      </c>
      <c r="G19" s="385"/>
      <c r="H19" s="402"/>
      <c r="J19" s="3"/>
    </row>
    <row r="20" spans="1:10" ht="60" x14ac:dyDescent="0.25">
      <c r="A20" s="393"/>
      <c r="B20" s="268" t="s">
        <v>25</v>
      </c>
      <c r="C20" s="18">
        <v>0.25</v>
      </c>
      <c r="D20" s="217">
        <v>0</v>
      </c>
      <c r="E20" s="75">
        <f>УпрВесКоэф!E20</f>
        <v>0.2</v>
      </c>
      <c r="F20" s="267">
        <f t="shared" si="0"/>
        <v>0</v>
      </c>
      <c r="G20" s="385"/>
      <c r="H20" s="402"/>
      <c r="J20" s="3"/>
    </row>
    <row r="21" spans="1:10" ht="45" x14ac:dyDescent="0.25">
      <c r="A21" s="393"/>
      <c r="B21" s="268" t="s">
        <v>26</v>
      </c>
      <c r="C21" s="18">
        <v>0.35</v>
      </c>
      <c r="D21" s="217">
        <v>0</v>
      </c>
      <c r="E21" s="75">
        <f>УпрВесКоэф!E21</f>
        <v>0.2</v>
      </c>
      <c r="F21" s="267">
        <f t="shared" si="0"/>
        <v>0</v>
      </c>
      <c r="G21" s="385"/>
      <c r="H21" s="402"/>
      <c r="J21" s="3"/>
    </row>
    <row r="22" spans="1:10" ht="60" x14ac:dyDescent="0.25">
      <c r="A22" s="393"/>
      <c r="B22" s="268" t="s">
        <v>27</v>
      </c>
      <c r="C22" s="20" t="s">
        <v>15</v>
      </c>
      <c r="D22" s="216">
        <v>1</v>
      </c>
      <c r="E22" s="75">
        <f>УпрВесКоэф!E22</f>
        <v>0.05</v>
      </c>
      <c r="F22" s="267">
        <f t="shared" si="0"/>
        <v>0.05</v>
      </c>
      <c r="G22" s="385"/>
      <c r="H22" s="402"/>
      <c r="J22" s="3"/>
    </row>
    <row r="23" spans="1:10" ht="60.75" thickBot="1" x14ac:dyDescent="0.3">
      <c r="A23" s="400"/>
      <c r="B23" s="268" t="s">
        <v>28</v>
      </c>
      <c r="C23" s="20" t="s">
        <v>15</v>
      </c>
      <c r="D23" s="216">
        <v>1</v>
      </c>
      <c r="E23" s="75">
        <f>УпрВесКоэф!E23</f>
        <v>0.05</v>
      </c>
      <c r="F23" s="26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68" t="s">
        <v>29</v>
      </c>
      <c r="C24" s="18">
        <v>0.15</v>
      </c>
      <c r="D24" s="217">
        <v>0</v>
      </c>
      <c r="E24" s="75">
        <f>УпрВесКоэф!E24</f>
        <v>1.83</v>
      </c>
      <c r="F24" s="267">
        <f t="shared" si="0"/>
        <v>0</v>
      </c>
      <c r="G24" s="385" t="s">
        <v>2</v>
      </c>
      <c r="H24" s="402">
        <f>(F24+F25+F26+F27)-УпрВесКоэф!$K$25</f>
        <v>2</v>
      </c>
      <c r="J24" s="3"/>
    </row>
    <row r="25" spans="1:10" ht="75" x14ac:dyDescent="0.25">
      <c r="A25" s="405"/>
      <c r="B25" s="268" t="s">
        <v>30</v>
      </c>
      <c r="C25" s="18">
        <v>0.15</v>
      </c>
      <c r="D25" s="217">
        <v>1</v>
      </c>
      <c r="E25" s="75">
        <f>УпрВесКоэф!E25</f>
        <v>1.5</v>
      </c>
      <c r="F25" s="267">
        <f t="shared" si="0"/>
        <v>1.5</v>
      </c>
      <c r="G25" s="385"/>
      <c r="H25" s="402"/>
      <c r="J25" s="3"/>
    </row>
    <row r="26" spans="1:10" ht="36" customHeight="1" x14ac:dyDescent="0.25">
      <c r="A26" s="405"/>
      <c r="B26" s="268" t="s">
        <v>40</v>
      </c>
      <c r="C26" s="20" t="s">
        <v>15</v>
      </c>
      <c r="D26" s="216">
        <v>1</v>
      </c>
      <c r="E26" s="75">
        <f>УпрВесКоэф!E26</f>
        <v>0.25</v>
      </c>
      <c r="F26" s="267">
        <f t="shared" si="0"/>
        <v>0.25</v>
      </c>
      <c r="G26" s="385"/>
      <c r="H26" s="402"/>
      <c r="J26" s="3"/>
    </row>
    <row r="27" spans="1:10" ht="45.75" thickBot="1" x14ac:dyDescent="0.3">
      <c r="A27" s="406"/>
      <c r="B27" s="268" t="s">
        <v>41</v>
      </c>
      <c r="C27" s="20" t="s">
        <v>15</v>
      </c>
      <c r="D27" s="216">
        <v>1</v>
      </c>
      <c r="E27" s="75">
        <f>УпрВесКоэф!E27</f>
        <v>0.25</v>
      </c>
      <c r="F27" s="26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68" t="s">
        <v>6</v>
      </c>
      <c r="C28" s="18">
        <v>0.7</v>
      </c>
      <c r="D28" s="49">
        <v>0.7</v>
      </c>
      <c r="E28" s="75">
        <f>УпрВесКоэф!E28</f>
        <v>1.4279999999999999</v>
      </c>
      <c r="F28" s="267">
        <f t="shared" si="0"/>
        <v>0.99959999999999993</v>
      </c>
      <c r="G28" s="266" t="s">
        <v>2</v>
      </c>
      <c r="H28" s="267">
        <f>F28-УпрВесКоэф!$K$28</f>
        <v>0.99959999999999993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5.7310600000000003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0" zoomScale="90" zoomScaleNormal="90" workbookViewId="0">
      <selection activeCell="G28" sqref="G28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65" t="s">
        <v>42</v>
      </c>
      <c r="D3" s="265" t="s">
        <v>109</v>
      </c>
      <c r="E3" s="265" t="s">
        <v>9</v>
      </c>
      <c r="F3" s="265" t="s">
        <v>8</v>
      </c>
      <c r="G3" s="265" t="s">
        <v>10</v>
      </c>
      <c r="H3" s="265" t="s">
        <v>13</v>
      </c>
      <c r="J3" s="3"/>
    </row>
    <row r="4" spans="1:10" ht="30" x14ac:dyDescent="0.25">
      <c r="A4" s="392" t="s">
        <v>3</v>
      </c>
      <c r="B4" s="268" t="s">
        <v>36</v>
      </c>
      <c r="C4" s="6">
        <v>0.7</v>
      </c>
      <c r="D4" s="217">
        <v>0</v>
      </c>
      <c r="E4" s="75">
        <f>УпрВесКоэф!E4</f>
        <v>1.429</v>
      </c>
      <c r="F4" s="267">
        <f>D4*E4</f>
        <v>0</v>
      </c>
      <c r="G4" s="385" t="s">
        <v>111</v>
      </c>
      <c r="H4" s="267">
        <f>F4-УпрВесКоэф!$K$4</f>
        <v>0</v>
      </c>
      <c r="J4" s="3"/>
    </row>
    <row r="5" spans="1:10" ht="30" x14ac:dyDescent="0.25">
      <c r="A5" s="393"/>
      <c r="B5" s="268" t="s">
        <v>11</v>
      </c>
      <c r="C5" s="6">
        <v>0.7</v>
      </c>
      <c r="D5" s="217">
        <v>0.82</v>
      </c>
      <c r="E5" s="75">
        <f>УпрВесКоэф!E5</f>
        <v>1</v>
      </c>
      <c r="F5" s="267">
        <f t="shared" ref="F5:F28" si="0">D5*E5</f>
        <v>0.82</v>
      </c>
      <c r="G5" s="385"/>
      <c r="H5" s="402">
        <f>(F5+F6+F7)-УпрВесКоэф!$K$6</f>
        <v>0.89999999999999991</v>
      </c>
      <c r="J5" s="3"/>
    </row>
    <row r="6" spans="1:10" ht="35.25" customHeight="1" x14ac:dyDescent="0.25">
      <c r="A6" s="393"/>
      <c r="B6" s="268" t="s">
        <v>12</v>
      </c>
      <c r="C6" s="6">
        <v>0.3</v>
      </c>
      <c r="D6" s="217">
        <v>0.1</v>
      </c>
      <c r="E6" s="75">
        <f>УпрВесКоэф!E6</f>
        <v>0.8</v>
      </c>
      <c r="F6" s="267">
        <f t="shared" si="0"/>
        <v>8.0000000000000016E-2</v>
      </c>
      <c r="G6" s="385"/>
      <c r="H6" s="402"/>
      <c r="J6" s="3"/>
    </row>
    <row r="7" spans="1:10" ht="30.75" thickBot="1" x14ac:dyDescent="0.3">
      <c r="A7" s="394"/>
      <c r="B7" s="268" t="s">
        <v>16</v>
      </c>
      <c r="C7" s="6">
        <v>0.1</v>
      </c>
      <c r="D7" s="217">
        <v>0</v>
      </c>
      <c r="E7" s="75">
        <f>УпрВесКоэф!E7</f>
        <v>0.6</v>
      </c>
      <c r="F7" s="267">
        <f t="shared" si="0"/>
        <v>0</v>
      </c>
      <c r="G7" s="385"/>
      <c r="H7" s="402"/>
      <c r="J7" s="3"/>
    </row>
    <row r="8" spans="1:10" ht="124.5" customHeight="1" thickBot="1" x14ac:dyDescent="0.3">
      <c r="A8" s="249" t="s">
        <v>7</v>
      </c>
      <c r="B8" s="268" t="s">
        <v>34</v>
      </c>
      <c r="C8" s="18">
        <v>0.9</v>
      </c>
      <c r="D8" s="49">
        <v>0.3</v>
      </c>
      <c r="E8" s="75">
        <f>УпрВесКоэф!E8</f>
        <v>1.111</v>
      </c>
      <c r="F8" s="267">
        <f t="shared" si="0"/>
        <v>0.33329999999999999</v>
      </c>
      <c r="G8" s="266" t="s">
        <v>110</v>
      </c>
      <c r="H8" s="267">
        <f>F8-УпрВесКоэф!$K$8</f>
        <v>0.33329999999999999</v>
      </c>
      <c r="J8" s="3"/>
    </row>
    <row r="9" spans="1:10" ht="75" x14ac:dyDescent="0.25">
      <c r="A9" s="399" t="s">
        <v>37</v>
      </c>
      <c r="B9" s="268" t="s">
        <v>38</v>
      </c>
      <c r="C9" s="18">
        <v>0.9</v>
      </c>
      <c r="D9" s="49">
        <v>0.3</v>
      </c>
      <c r="E9" s="75">
        <f>УпрВесКоэф!E9</f>
        <v>0.311</v>
      </c>
      <c r="F9" s="267">
        <f t="shared" si="0"/>
        <v>9.3299999999999994E-2</v>
      </c>
      <c r="G9" s="385" t="s">
        <v>110</v>
      </c>
      <c r="H9" s="402">
        <f>(F9+F10+F11+F12)-УпрВесКоэф!$K$10</f>
        <v>0.36329999999999996</v>
      </c>
      <c r="J9" s="3"/>
    </row>
    <row r="10" spans="1:10" ht="93.75" customHeight="1" x14ac:dyDescent="0.25">
      <c r="A10" s="393"/>
      <c r="B10" s="268" t="s">
        <v>17</v>
      </c>
      <c r="C10" s="18">
        <v>0.8</v>
      </c>
      <c r="D10" s="49">
        <v>0.3</v>
      </c>
      <c r="E10" s="75">
        <f>УпрВесКоэф!E10</f>
        <v>0.3</v>
      </c>
      <c r="F10" s="267">
        <f t="shared" si="0"/>
        <v>0.09</v>
      </c>
      <c r="G10" s="385"/>
      <c r="H10" s="402"/>
      <c r="J10" s="3"/>
    </row>
    <row r="11" spans="1:10" ht="90" x14ac:dyDescent="0.25">
      <c r="A11" s="393"/>
      <c r="B11" s="268" t="s">
        <v>18</v>
      </c>
      <c r="C11" s="18">
        <v>0.8</v>
      </c>
      <c r="D11" s="49">
        <v>0.3</v>
      </c>
      <c r="E11" s="75">
        <f>УпрВесКоэф!E11</f>
        <v>0.3</v>
      </c>
      <c r="F11" s="267">
        <f t="shared" si="0"/>
        <v>0.09</v>
      </c>
      <c r="G11" s="385"/>
      <c r="H11" s="402"/>
      <c r="J11" s="3"/>
    </row>
    <row r="12" spans="1:10" ht="60.75" thickBot="1" x14ac:dyDescent="0.3">
      <c r="A12" s="394"/>
      <c r="B12" s="268" t="s">
        <v>39</v>
      </c>
      <c r="C12" s="18">
        <v>0.8</v>
      </c>
      <c r="D12" s="49">
        <v>0.3</v>
      </c>
      <c r="E12" s="75">
        <f>УпрВесКоэф!E12</f>
        <v>0.3</v>
      </c>
      <c r="F12" s="267">
        <f t="shared" si="0"/>
        <v>0.09</v>
      </c>
      <c r="G12" s="385"/>
      <c r="H12" s="402"/>
      <c r="J12" s="3"/>
    </row>
    <row r="13" spans="1:10" ht="90" x14ac:dyDescent="0.25">
      <c r="A13" s="392" t="s">
        <v>4</v>
      </c>
      <c r="B13" s="268" t="s">
        <v>19</v>
      </c>
      <c r="C13" s="18">
        <v>0.5</v>
      </c>
      <c r="D13" s="217">
        <v>1</v>
      </c>
      <c r="E13" s="75">
        <f>УпрВесКоэф!E13</f>
        <v>0.26</v>
      </c>
      <c r="F13" s="267">
        <f t="shared" si="0"/>
        <v>0.26</v>
      </c>
      <c r="G13" s="385" t="s">
        <v>110</v>
      </c>
      <c r="H13" s="402">
        <f>(F13+F14+F15+F16+F17+F18+F19+F20+F21+F22+F23)-УпрВесКоэф!$K$17</f>
        <v>0.94400000000000017</v>
      </c>
      <c r="J13" s="3"/>
    </row>
    <row r="14" spans="1:10" ht="90" x14ac:dyDescent="0.25">
      <c r="A14" s="393"/>
      <c r="B14" s="268" t="s">
        <v>20</v>
      </c>
      <c r="C14" s="18">
        <v>0.8</v>
      </c>
      <c r="D14" s="217">
        <v>1</v>
      </c>
      <c r="E14" s="75">
        <f>УпрВесКоэф!E14</f>
        <v>0.2</v>
      </c>
      <c r="F14" s="267">
        <f t="shared" si="0"/>
        <v>0.2</v>
      </c>
      <c r="G14" s="385"/>
      <c r="H14" s="402"/>
      <c r="J14" s="3"/>
    </row>
    <row r="15" spans="1:10" ht="45" x14ac:dyDescent="0.25">
      <c r="A15" s="393"/>
      <c r="B15" s="268" t="s">
        <v>21</v>
      </c>
      <c r="C15" s="20" t="s">
        <v>15</v>
      </c>
      <c r="D15" s="216">
        <v>1</v>
      </c>
      <c r="E15" s="75">
        <f>УпрВесКоэф!E15</f>
        <v>0.05</v>
      </c>
      <c r="F15" s="267">
        <f t="shared" si="0"/>
        <v>0.05</v>
      </c>
      <c r="G15" s="385"/>
      <c r="H15" s="402"/>
      <c r="J15" s="3"/>
    </row>
    <row r="16" spans="1:10" ht="75" x14ac:dyDescent="0.25">
      <c r="A16" s="393"/>
      <c r="B16" s="268" t="s">
        <v>22</v>
      </c>
      <c r="C16" s="20" t="s">
        <v>15</v>
      </c>
      <c r="D16" s="216">
        <v>1</v>
      </c>
      <c r="E16" s="75">
        <f>УпрВесКоэф!E16</f>
        <v>0.05</v>
      </c>
      <c r="F16" s="267">
        <f t="shared" si="0"/>
        <v>0.05</v>
      </c>
      <c r="G16" s="385"/>
      <c r="H16" s="402"/>
      <c r="J16" s="3"/>
    </row>
    <row r="17" spans="1:10" ht="135" x14ac:dyDescent="0.25">
      <c r="A17" s="393"/>
      <c r="B17" s="268" t="s">
        <v>35</v>
      </c>
      <c r="C17" s="18">
        <v>0.5</v>
      </c>
      <c r="D17" s="217">
        <v>0.3</v>
      </c>
      <c r="E17" s="75">
        <f>УпрВесКоэф!E17</f>
        <v>0.2</v>
      </c>
      <c r="F17" s="267">
        <f t="shared" si="0"/>
        <v>0.06</v>
      </c>
      <c r="G17" s="385"/>
      <c r="H17" s="402"/>
      <c r="J17" s="3"/>
    </row>
    <row r="18" spans="1:10" ht="90" x14ac:dyDescent="0.25">
      <c r="A18" s="393"/>
      <c r="B18" s="268" t="s">
        <v>23</v>
      </c>
      <c r="C18" s="18">
        <v>0.7</v>
      </c>
      <c r="D18" s="217">
        <v>0.7</v>
      </c>
      <c r="E18" s="75">
        <f>УпрВесКоэф!E18</f>
        <v>0.2</v>
      </c>
      <c r="F18" s="267">
        <f t="shared" si="0"/>
        <v>0.13999999999999999</v>
      </c>
      <c r="G18" s="385"/>
      <c r="H18" s="402"/>
      <c r="J18" s="3"/>
    </row>
    <row r="19" spans="1:10" ht="60" x14ac:dyDescent="0.25">
      <c r="A19" s="393"/>
      <c r="B19" s="268" t="s">
        <v>24</v>
      </c>
      <c r="C19" s="18">
        <v>1</v>
      </c>
      <c r="D19" s="217">
        <v>0.56000000000000005</v>
      </c>
      <c r="E19" s="75">
        <f>УпрВесКоэф!E19</f>
        <v>0.15</v>
      </c>
      <c r="F19" s="267">
        <f t="shared" si="0"/>
        <v>8.4000000000000005E-2</v>
      </c>
      <c r="G19" s="385"/>
      <c r="H19" s="402"/>
      <c r="J19" s="3"/>
    </row>
    <row r="20" spans="1:10" ht="60" x14ac:dyDescent="0.25">
      <c r="A20" s="393"/>
      <c r="B20" s="268" t="s">
        <v>25</v>
      </c>
      <c r="C20" s="18">
        <v>0.25</v>
      </c>
      <c r="D20" s="217">
        <v>0</v>
      </c>
      <c r="E20" s="75">
        <f>УпрВесКоэф!E20</f>
        <v>0.2</v>
      </c>
      <c r="F20" s="267">
        <f t="shared" si="0"/>
        <v>0</v>
      </c>
      <c r="G20" s="385"/>
      <c r="H20" s="402"/>
      <c r="J20" s="3"/>
    </row>
    <row r="21" spans="1:10" ht="45" x14ac:dyDescent="0.25">
      <c r="A21" s="393"/>
      <c r="B21" s="268" t="s">
        <v>26</v>
      </c>
      <c r="C21" s="18">
        <v>0.35</v>
      </c>
      <c r="D21" s="217">
        <v>0</v>
      </c>
      <c r="E21" s="75">
        <f>УпрВесКоэф!E21</f>
        <v>0.2</v>
      </c>
      <c r="F21" s="267">
        <f t="shared" si="0"/>
        <v>0</v>
      </c>
      <c r="G21" s="385"/>
      <c r="H21" s="402"/>
      <c r="J21" s="3"/>
    </row>
    <row r="22" spans="1:10" ht="60" x14ac:dyDescent="0.25">
      <c r="A22" s="393"/>
      <c r="B22" s="268" t="s">
        <v>27</v>
      </c>
      <c r="C22" s="20" t="s">
        <v>15</v>
      </c>
      <c r="D22" s="216">
        <v>1</v>
      </c>
      <c r="E22" s="75">
        <f>УпрВесКоэф!E22</f>
        <v>0.05</v>
      </c>
      <c r="F22" s="267">
        <f t="shared" si="0"/>
        <v>0.05</v>
      </c>
      <c r="G22" s="385"/>
      <c r="H22" s="402"/>
      <c r="J22" s="3"/>
    </row>
    <row r="23" spans="1:10" ht="60.75" thickBot="1" x14ac:dyDescent="0.3">
      <c r="A23" s="400"/>
      <c r="B23" s="268" t="s">
        <v>28</v>
      </c>
      <c r="C23" s="20" t="s">
        <v>15</v>
      </c>
      <c r="D23" s="216">
        <v>1</v>
      </c>
      <c r="E23" s="75">
        <f>УпрВесКоэф!E23</f>
        <v>0.05</v>
      </c>
      <c r="F23" s="267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68" t="s">
        <v>29</v>
      </c>
      <c r="C24" s="18">
        <v>0.15</v>
      </c>
      <c r="D24" s="217">
        <v>0</v>
      </c>
      <c r="E24" s="75">
        <f>УпрВесКоэф!E24</f>
        <v>1.83</v>
      </c>
      <c r="F24" s="267">
        <f t="shared" si="0"/>
        <v>0</v>
      </c>
      <c r="G24" s="385" t="s">
        <v>2</v>
      </c>
      <c r="H24" s="402">
        <f>(F24+F25+F26+F27)-УпрВесКоэф!$K$25</f>
        <v>2</v>
      </c>
      <c r="J24" s="3"/>
    </row>
    <row r="25" spans="1:10" ht="75" x14ac:dyDescent="0.25">
      <c r="A25" s="405"/>
      <c r="B25" s="268" t="s">
        <v>30</v>
      </c>
      <c r="C25" s="18">
        <v>0.15</v>
      </c>
      <c r="D25" s="217">
        <v>1</v>
      </c>
      <c r="E25" s="75">
        <f>УпрВесКоэф!E25</f>
        <v>1.5</v>
      </c>
      <c r="F25" s="267">
        <f t="shared" si="0"/>
        <v>1.5</v>
      </c>
      <c r="G25" s="385"/>
      <c r="H25" s="402"/>
      <c r="J25" s="3"/>
    </row>
    <row r="26" spans="1:10" ht="36" customHeight="1" x14ac:dyDescent="0.25">
      <c r="A26" s="405"/>
      <c r="B26" s="268" t="s">
        <v>40</v>
      </c>
      <c r="C26" s="20" t="s">
        <v>15</v>
      </c>
      <c r="D26" s="216">
        <v>1</v>
      </c>
      <c r="E26" s="75">
        <f>УпрВесКоэф!E26</f>
        <v>0.25</v>
      </c>
      <c r="F26" s="267">
        <f t="shared" si="0"/>
        <v>0.25</v>
      </c>
      <c r="G26" s="385"/>
      <c r="H26" s="402"/>
      <c r="J26" s="3"/>
    </row>
    <row r="27" spans="1:10" ht="45.75" thickBot="1" x14ac:dyDescent="0.3">
      <c r="A27" s="406"/>
      <c r="B27" s="268" t="s">
        <v>41</v>
      </c>
      <c r="C27" s="20" t="s">
        <v>15</v>
      </c>
      <c r="D27" s="216">
        <v>1</v>
      </c>
      <c r="E27" s="75">
        <f>УпрВесКоэф!E27</f>
        <v>0.25</v>
      </c>
      <c r="F27" s="267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68" t="s">
        <v>6</v>
      </c>
      <c r="C28" s="18">
        <v>0.7</v>
      </c>
      <c r="D28" s="49">
        <v>0.9</v>
      </c>
      <c r="E28" s="75">
        <f>УпрВесКоэф!E28</f>
        <v>1.4279999999999999</v>
      </c>
      <c r="F28" s="267">
        <f t="shared" si="0"/>
        <v>1.2851999999999999</v>
      </c>
      <c r="G28" s="266" t="s">
        <v>2</v>
      </c>
      <c r="H28" s="267">
        <f>F28-УпрВесКоэф!$K$28</f>
        <v>1.2851999999999999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5.8257999999999992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90" zoomScaleNormal="90" workbookViewId="0">
      <selection activeCell="H4" sqref="H4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62" t="s">
        <v>42</v>
      </c>
      <c r="D3" s="262" t="s">
        <v>109</v>
      </c>
      <c r="E3" s="262" t="s">
        <v>9</v>
      </c>
      <c r="F3" s="262" t="s">
        <v>8</v>
      </c>
      <c r="G3" s="262" t="s">
        <v>10</v>
      </c>
      <c r="H3" s="262" t="s">
        <v>13</v>
      </c>
      <c r="J3" s="3"/>
    </row>
    <row r="4" spans="1:10" ht="30" x14ac:dyDescent="0.25">
      <c r="A4" s="392" t="s">
        <v>3</v>
      </c>
      <c r="B4" s="263" t="s">
        <v>36</v>
      </c>
      <c r="C4" s="6">
        <v>0.7</v>
      </c>
      <c r="D4" s="217">
        <v>0.09</v>
      </c>
      <c r="E4" s="75">
        <f>УпрВесКоэф!E4</f>
        <v>1.429</v>
      </c>
      <c r="F4" s="264">
        <f>D4*E4</f>
        <v>0.12861</v>
      </c>
      <c r="G4" s="385" t="s">
        <v>111</v>
      </c>
      <c r="H4" s="264">
        <f>F4-УпрВесКоэф!$K$4</f>
        <v>0.12861</v>
      </c>
      <c r="J4" s="3"/>
    </row>
    <row r="5" spans="1:10" ht="30" x14ac:dyDescent="0.25">
      <c r="A5" s="393"/>
      <c r="B5" s="263" t="s">
        <v>11</v>
      </c>
      <c r="C5" s="6">
        <v>0.7</v>
      </c>
      <c r="D5" s="217">
        <v>0.73</v>
      </c>
      <c r="E5" s="75">
        <f>УпрВесКоэф!E5</f>
        <v>1</v>
      </c>
      <c r="F5" s="264">
        <f t="shared" ref="F5:F28" si="0">D5*E5</f>
        <v>0.73</v>
      </c>
      <c r="G5" s="385"/>
      <c r="H5" s="402">
        <f>(F5+F6+F7)-УпрВесКоэф!$K$6</f>
        <v>0.83199999999999996</v>
      </c>
      <c r="J5" s="3"/>
    </row>
    <row r="6" spans="1:10" ht="35.25" customHeight="1" x14ac:dyDescent="0.25">
      <c r="A6" s="393"/>
      <c r="B6" s="263" t="s">
        <v>12</v>
      </c>
      <c r="C6" s="6">
        <v>0.3</v>
      </c>
      <c r="D6" s="217">
        <v>0</v>
      </c>
      <c r="E6" s="75">
        <f>УпрВесКоэф!E6</f>
        <v>0.8</v>
      </c>
      <c r="F6" s="264">
        <f t="shared" si="0"/>
        <v>0</v>
      </c>
      <c r="G6" s="385"/>
      <c r="H6" s="402"/>
      <c r="J6" s="3"/>
    </row>
    <row r="7" spans="1:10" ht="30.75" thickBot="1" x14ac:dyDescent="0.3">
      <c r="A7" s="394"/>
      <c r="B7" s="263" t="s">
        <v>16</v>
      </c>
      <c r="C7" s="6">
        <v>0.1</v>
      </c>
      <c r="D7" s="217">
        <v>0.17</v>
      </c>
      <c r="E7" s="75">
        <f>УпрВесКоэф!E7</f>
        <v>0.6</v>
      </c>
      <c r="F7" s="264">
        <f t="shared" si="0"/>
        <v>0.10200000000000001</v>
      </c>
      <c r="G7" s="385"/>
      <c r="H7" s="402"/>
      <c r="J7" s="3"/>
    </row>
    <row r="8" spans="1:10" ht="124.5" customHeight="1" thickBot="1" x14ac:dyDescent="0.3">
      <c r="A8" s="249" t="s">
        <v>7</v>
      </c>
      <c r="B8" s="263" t="s">
        <v>34</v>
      </c>
      <c r="C8" s="18">
        <v>0.9</v>
      </c>
      <c r="D8" s="49">
        <v>0.37</v>
      </c>
      <c r="E8" s="75">
        <f>УпрВесКоэф!E8</f>
        <v>1.111</v>
      </c>
      <c r="F8" s="264">
        <f t="shared" si="0"/>
        <v>0.41106999999999999</v>
      </c>
      <c r="G8" s="261" t="s">
        <v>110</v>
      </c>
      <c r="H8" s="264">
        <f>F8-УпрВесКоэф!$K$8</f>
        <v>0.41106999999999999</v>
      </c>
      <c r="J8" s="3"/>
    </row>
    <row r="9" spans="1:10" ht="75" x14ac:dyDescent="0.25">
      <c r="A9" s="399" t="s">
        <v>37</v>
      </c>
      <c r="B9" s="263" t="s">
        <v>38</v>
      </c>
      <c r="C9" s="18">
        <v>0.9</v>
      </c>
      <c r="D9" s="49">
        <v>0.39</v>
      </c>
      <c r="E9" s="75">
        <f>УпрВесКоэф!E9</f>
        <v>0.311</v>
      </c>
      <c r="F9" s="264">
        <f t="shared" si="0"/>
        <v>0.12129000000000001</v>
      </c>
      <c r="G9" s="385" t="s">
        <v>110</v>
      </c>
      <c r="H9" s="402">
        <f>(F9+F10+F11+F12)-УпрВесКоэф!$K$10</f>
        <v>0.43628999999999996</v>
      </c>
      <c r="J9" s="3"/>
    </row>
    <row r="10" spans="1:10" ht="93.75" customHeight="1" x14ac:dyDescent="0.25">
      <c r="A10" s="393"/>
      <c r="B10" s="263" t="s">
        <v>17</v>
      </c>
      <c r="C10" s="18">
        <v>0.8</v>
      </c>
      <c r="D10" s="49">
        <v>0.3</v>
      </c>
      <c r="E10" s="75">
        <f>УпрВесКоэф!E10</f>
        <v>0.3</v>
      </c>
      <c r="F10" s="264">
        <f t="shared" si="0"/>
        <v>0.09</v>
      </c>
      <c r="G10" s="385"/>
      <c r="H10" s="402"/>
      <c r="J10" s="3"/>
    </row>
    <row r="11" spans="1:10" ht="90" x14ac:dyDescent="0.25">
      <c r="A11" s="393"/>
      <c r="B11" s="263" t="s">
        <v>18</v>
      </c>
      <c r="C11" s="18">
        <v>0.8</v>
      </c>
      <c r="D11" s="49">
        <v>0.39</v>
      </c>
      <c r="E11" s="75">
        <f>УпрВесКоэф!E11</f>
        <v>0.3</v>
      </c>
      <c r="F11" s="264">
        <f t="shared" si="0"/>
        <v>0.11699999999999999</v>
      </c>
      <c r="G11" s="385"/>
      <c r="H11" s="402"/>
      <c r="J11" s="3"/>
    </row>
    <row r="12" spans="1:10" ht="60.75" thickBot="1" x14ac:dyDescent="0.3">
      <c r="A12" s="394"/>
      <c r="B12" s="263" t="s">
        <v>39</v>
      </c>
      <c r="C12" s="18">
        <v>0.8</v>
      </c>
      <c r="D12" s="49">
        <v>0.36</v>
      </c>
      <c r="E12" s="75">
        <f>УпрВесКоэф!E12</f>
        <v>0.3</v>
      </c>
      <c r="F12" s="264">
        <f t="shared" si="0"/>
        <v>0.108</v>
      </c>
      <c r="G12" s="385"/>
      <c r="H12" s="402"/>
      <c r="J12" s="3"/>
    </row>
    <row r="13" spans="1:10" ht="90" x14ac:dyDescent="0.25">
      <c r="A13" s="392" t="s">
        <v>4</v>
      </c>
      <c r="B13" s="263" t="s">
        <v>19</v>
      </c>
      <c r="C13" s="18">
        <v>0.5</v>
      </c>
      <c r="D13" s="217">
        <v>1</v>
      </c>
      <c r="E13" s="75">
        <f>УпрВесКоэф!E13</f>
        <v>0.26</v>
      </c>
      <c r="F13" s="264">
        <f t="shared" si="0"/>
        <v>0.26</v>
      </c>
      <c r="G13" s="385" t="s">
        <v>2</v>
      </c>
      <c r="H13" s="402">
        <f>(F13+F14+F15+F16+F17+F18+F19+F20+F21+F22+F23)-УпрВесКоэф!$K$17</f>
        <v>1.1800000000000002</v>
      </c>
      <c r="J13" s="3"/>
    </row>
    <row r="14" spans="1:10" ht="90" x14ac:dyDescent="0.25">
      <c r="A14" s="393"/>
      <c r="B14" s="263" t="s">
        <v>20</v>
      </c>
      <c r="C14" s="18">
        <v>0.8</v>
      </c>
      <c r="D14" s="217">
        <v>1</v>
      </c>
      <c r="E14" s="75">
        <f>УпрВесКоэф!E14</f>
        <v>0.2</v>
      </c>
      <c r="F14" s="264">
        <f t="shared" si="0"/>
        <v>0.2</v>
      </c>
      <c r="G14" s="385"/>
      <c r="H14" s="402"/>
      <c r="J14" s="3"/>
    </row>
    <row r="15" spans="1:10" ht="45" x14ac:dyDescent="0.25">
      <c r="A15" s="393"/>
      <c r="B15" s="263" t="s">
        <v>21</v>
      </c>
      <c r="C15" s="20" t="s">
        <v>15</v>
      </c>
      <c r="D15" s="216">
        <v>1</v>
      </c>
      <c r="E15" s="75">
        <f>УпрВесКоэф!E15</f>
        <v>0.05</v>
      </c>
      <c r="F15" s="264">
        <f t="shared" si="0"/>
        <v>0.05</v>
      </c>
      <c r="G15" s="385"/>
      <c r="H15" s="402"/>
      <c r="J15" s="3"/>
    </row>
    <row r="16" spans="1:10" ht="75" x14ac:dyDescent="0.25">
      <c r="A16" s="393"/>
      <c r="B16" s="263" t="s">
        <v>22</v>
      </c>
      <c r="C16" s="20" t="s">
        <v>15</v>
      </c>
      <c r="D16" s="216">
        <v>1</v>
      </c>
      <c r="E16" s="75">
        <f>УпрВесКоэф!E16</f>
        <v>0.05</v>
      </c>
      <c r="F16" s="264">
        <f t="shared" si="0"/>
        <v>0.05</v>
      </c>
      <c r="G16" s="385"/>
      <c r="H16" s="402"/>
      <c r="J16" s="3"/>
    </row>
    <row r="17" spans="1:10" ht="135" x14ac:dyDescent="0.25">
      <c r="A17" s="393"/>
      <c r="B17" s="263" t="s">
        <v>35</v>
      </c>
      <c r="C17" s="18">
        <v>0.5</v>
      </c>
      <c r="D17" s="217">
        <v>1</v>
      </c>
      <c r="E17" s="75">
        <f>УпрВесКоэф!E17</f>
        <v>0.2</v>
      </c>
      <c r="F17" s="264">
        <f t="shared" si="0"/>
        <v>0.2</v>
      </c>
      <c r="G17" s="385"/>
      <c r="H17" s="402"/>
      <c r="J17" s="3"/>
    </row>
    <row r="18" spans="1:10" ht="90" x14ac:dyDescent="0.25">
      <c r="A18" s="393"/>
      <c r="B18" s="263" t="s">
        <v>23</v>
      </c>
      <c r="C18" s="18">
        <v>0.7</v>
      </c>
      <c r="D18" s="217">
        <v>0.9</v>
      </c>
      <c r="E18" s="75">
        <f>УпрВесКоэф!E18</f>
        <v>0.2</v>
      </c>
      <c r="F18" s="264">
        <f t="shared" si="0"/>
        <v>0.18000000000000002</v>
      </c>
      <c r="G18" s="385"/>
      <c r="H18" s="402"/>
      <c r="J18" s="3"/>
    </row>
    <row r="19" spans="1:10" ht="60" x14ac:dyDescent="0.25">
      <c r="A19" s="393"/>
      <c r="B19" s="263" t="s">
        <v>24</v>
      </c>
      <c r="C19" s="18">
        <v>1</v>
      </c>
      <c r="D19" s="217">
        <v>0.4</v>
      </c>
      <c r="E19" s="75">
        <f>УпрВесКоэф!E19</f>
        <v>0.15</v>
      </c>
      <c r="F19" s="264">
        <f t="shared" si="0"/>
        <v>0.06</v>
      </c>
      <c r="G19" s="385"/>
      <c r="H19" s="402"/>
      <c r="J19" s="3"/>
    </row>
    <row r="20" spans="1:10" ht="60" x14ac:dyDescent="0.25">
      <c r="A20" s="393"/>
      <c r="B20" s="263" t="s">
        <v>25</v>
      </c>
      <c r="C20" s="18">
        <v>0.25</v>
      </c>
      <c r="D20" s="217">
        <v>0.1</v>
      </c>
      <c r="E20" s="75">
        <f>УпрВесКоэф!E20</f>
        <v>0.2</v>
      </c>
      <c r="F20" s="264">
        <f t="shared" si="0"/>
        <v>2.0000000000000004E-2</v>
      </c>
      <c r="G20" s="385"/>
      <c r="H20" s="402"/>
      <c r="J20" s="3"/>
    </row>
    <row r="21" spans="1:10" ht="45" x14ac:dyDescent="0.25">
      <c r="A21" s="393"/>
      <c r="B21" s="263" t="s">
        <v>26</v>
      </c>
      <c r="C21" s="18">
        <v>0.35</v>
      </c>
      <c r="D21" s="217">
        <v>0.3</v>
      </c>
      <c r="E21" s="75">
        <f>УпрВесКоэф!E21</f>
        <v>0.2</v>
      </c>
      <c r="F21" s="264">
        <f t="shared" si="0"/>
        <v>0.06</v>
      </c>
      <c r="G21" s="385"/>
      <c r="H21" s="402"/>
      <c r="J21" s="3"/>
    </row>
    <row r="22" spans="1:10" ht="60" x14ac:dyDescent="0.25">
      <c r="A22" s="393"/>
      <c r="B22" s="263" t="s">
        <v>27</v>
      </c>
      <c r="C22" s="20" t="s">
        <v>15</v>
      </c>
      <c r="D22" s="216">
        <v>1</v>
      </c>
      <c r="E22" s="75">
        <f>УпрВесКоэф!E22</f>
        <v>0.05</v>
      </c>
      <c r="F22" s="264">
        <f t="shared" si="0"/>
        <v>0.05</v>
      </c>
      <c r="G22" s="385"/>
      <c r="H22" s="402"/>
      <c r="J22" s="3"/>
    </row>
    <row r="23" spans="1:10" ht="60.75" thickBot="1" x14ac:dyDescent="0.3">
      <c r="A23" s="400"/>
      <c r="B23" s="263" t="s">
        <v>28</v>
      </c>
      <c r="C23" s="20" t="s">
        <v>15</v>
      </c>
      <c r="D23" s="216">
        <v>1</v>
      </c>
      <c r="E23" s="75">
        <f>УпрВесКоэф!E23</f>
        <v>0.05</v>
      </c>
      <c r="F23" s="264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63" t="s">
        <v>29</v>
      </c>
      <c r="C24" s="18">
        <v>0.15</v>
      </c>
      <c r="D24" s="217">
        <v>0</v>
      </c>
      <c r="E24" s="75">
        <f>УпрВесКоэф!E24</f>
        <v>1.83</v>
      </c>
      <c r="F24" s="264">
        <f t="shared" si="0"/>
        <v>0</v>
      </c>
      <c r="G24" s="385" t="s">
        <v>2</v>
      </c>
      <c r="H24" s="402">
        <f>(F24+F25+F26+F27)-УпрВесКоэф!$K$25</f>
        <v>2</v>
      </c>
      <c r="J24" s="3"/>
    </row>
    <row r="25" spans="1:10" ht="75" x14ac:dyDescent="0.25">
      <c r="A25" s="405"/>
      <c r="B25" s="263" t="s">
        <v>30</v>
      </c>
      <c r="C25" s="18">
        <v>0.15</v>
      </c>
      <c r="D25" s="217">
        <v>1</v>
      </c>
      <c r="E25" s="75">
        <f>УпрВесКоэф!E25</f>
        <v>1.5</v>
      </c>
      <c r="F25" s="264">
        <f t="shared" si="0"/>
        <v>1.5</v>
      </c>
      <c r="G25" s="385"/>
      <c r="H25" s="402"/>
      <c r="J25" s="3"/>
    </row>
    <row r="26" spans="1:10" ht="36" customHeight="1" x14ac:dyDescent="0.25">
      <c r="A26" s="405"/>
      <c r="B26" s="263" t="s">
        <v>40</v>
      </c>
      <c r="C26" s="20" t="s">
        <v>15</v>
      </c>
      <c r="D26" s="216">
        <v>1</v>
      </c>
      <c r="E26" s="75">
        <f>УпрВесКоэф!E26</f>
        <v>0.25</v>
      </c>
      <c r="F26" s="264">
        <f t="shared" si="0"/>
        <v>0.25</v>
      </c>
      <c r="G26" s="385"/>
      <c r="H26" s="402"/>
      <c r="J26" s="3"/>
    </row>
    <row r="27" spans="1:10" ht="45.75" thickBot="1" x14ac:dyDescent="0.3">
      <c r="A27" s="406"/>
      <c r="B27" s="263" t="s">
        <v>41</v>
      </c>
      <c r="C27" s="20" t="s">
        <v>15</v>
      </c>
      <c r="D27" s="216">
        <v>1</v>
      </c>
      <c r="E27" s="75">
        <f>УпрВесКоэф!E27</f>
        <v>0.25</v>
      </c>
      <c r="F27" s="264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63" t="s">
        <v>6</v>
      </c>
      <c r="C28" s="18">
        <v>0.7</v>
      </c>
      <c r="D28" s="49">
        <v>0</v>
      </c>
      <c r="E28" s="75">
        <f>УпрВесКоэф!E28</f>
        <v>1.4279999999999999</v>
      </c>
      <c r="F28" s="264">
        <f t="shared" si="0"/>
        <v>0</v>
      </c>
      <c r="G28" s="261" t="s">
        <v>110</v>
      </c>
      <c r="H28" s="264">
        <f>F28-УпрВесКоэф!$K$28</f>
        <v>0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4.8593600000000006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90" zoomScaleNormal="90" workbookViewId="0">
      <selection activeCell="D26" sqref="D26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79" t="s">
        <v>42</v>
      </c>
      <c r="D3" s="279" t="s">
        <v>109</v>
      </c>
      <c r="E3" s="279" t="s">
        <v>9</v>
      </c>
      <c r="F3" s="279" t="s">
        <v>8</v>
      </c>
      <c r="G3" s="279" t="s">
        <v>10</v>
      </c>
      <c r="H3" s="279" t="s">
        <v>13</v>
      </c>
      <c r="J3" s="3"/>
    </row>
    <row r="4" spans="1:10" ht="30" x14ac:dyDescent="0.25">
      <c r="A4" s="392" t="s">
        <v>3</v>
      </c>
      <c r="B4" s="282" t="s">
        <v>36</v>
      </c>
      <c r="C4" s="6">
        <v>0.7</v>
      </c>
      <c r="D4" s="217">
        <v>0</v>
      </c>
      <c r="E4" s="75">
        <f>УпрВесКоэф!E4</f>
        <v>1.429</v>
      </c>
      <c r="F4" s="281">
        <f>D4*E4</f>
        <v>0</v>
      </c>
      <c r="G4" s="385" t="s">
        <v>111</v>
      </c>
      <c r="H4" s="281">
        <f>F4-УпрВесКоэф!$K$4</f>
        <v>0</v>
      </c>
      <c r="J4" s="3"/>
    </row>
    <row r="5" spans="1:10" ht="30" x14ac:dyDescent="0.25">
      <c r="A5" s="393"/>
      <c r="B5" s="282" t="s">
        <v>11</v>
      </c>
      <c r="C5" s="6">
        <v>0.7</v>
      </c>
      <c r="D5" s="217">
        <v>0.85</v>
      </c>
      <c r="E5" s="75">
        <f>УпрВесКоэф!E5</f>
        <v>1</v>
      </c>
      <c r="F5" s="281">
        <f t="shared" ref="F5:F28" si="0">D5*E5</f>
        <v>0.85</v>
      </c>
      <c r="G5" s="385"/>
      <c r="H5" s="402">
        <f>(F5+F6+F7)-УпрВесКоэф!$K$6</f>
        <v>0.89800000000000002</v>
      </c>
      <c r="J5" s="3"/>
    </row>
    <row r="6" spans="1:10" ht="35.25" customHeight="1" x14ac:dyDescent="0.25">
      <c r="A6" s="393"/>
      <c r="B6" s="282" t="s">
        <v>12</v>
      </c>
      <c r="C6" s="6">
        <v>0.3</v>
      </c>
      <c r="D6" s="217">
        <v>0</v>
      </c>
      <c r="E6" s="75">
        <f>УпрВесКоэф!E6</f>
        <v>0.8</v>
      </c>
      <c r="F6" s="281">
        <f t="shared" si="0"/>
        <v>0</v>
      </c>
      <c r="G6" s="385"/>
      <c r="H6" s="402"/>
      <c r="J6" s="3"/>
    </row>
    <row r="7" spans="1:10" ht="30.75" thickBot="1" x14ac:dyDescent="0.3">
      <c r="A7" s="394"/>
      <c r="B7" s="282" t="s">
        <v>16</v>
      </c>
      <c r="C7" s="6">
        <v>0.1</v>
      </c>
      <c r="D7" s="217">
        <v>0.08</v>
      </c>
      <c r="E7" s="75">
        <f>УпрВесКоэф!E7</f>
        <v>0.6</v>
      </c>
      <c r="F7" s="281">
        <f t="shared" si="0"/>
        <v>4.8000000000000001E-2</v>
      </c>
      <c r="G7" s="385"/>
      <c r="H7" s="402"/>
      <c r="J7" s="3"/>
    </row>
    <row r="8" spans="1:10" ht="124.5" customHeight="1" thickBot="1" x14ac:dyDescent="0.3">
      <c r="A8" s="249" t="s">
        <v>7</v>
      </c>
      <c r="B8" s="282" t="s">
        <v>34</v>
      </c>
      <c r="C8" s="18">
        <v>0.9</v>
      </c>
      <c r="D8" s="49">
        <v>1</v>
      </c>
      <c r="E8" s="75">
        <f>УпрВесКоэф!E8</f>
        <v>1.111</v>
      </c>
      <c r="F8" s="281">
        <f t="shared" si="0"/>
        <v>1.111</v>
      </c>
      <c r="G8" s="280" t="s">
        <v>2</v>
      </c>
      <c r="H8" s="281">
        <f>F8-УпрВесКоэф!$K$8</f>
        <v>1.111</v>
      </c>
      <c r="J8" s="3"/>
    </row>
    <row r="9" spans="1:10" ht="75" x14ac:dyDescent="0.25">
      <c r="A9" s="399" t="s">
        <v>37</v>
      </c>
      <c r="B9" s="282" t="s">
        <v>38</v>
      </c>
      <c r="C9" s="18">
        <v>0.9</v>
      </c>
      <c r="D9" s="49">
        <v>1</v>
      </c>
      <c r="E9" s="75">
        <f>УпрВесКоэф!E9</f>
        <v>0.311</v>
      </c>
      <c r="F9" s="281">
        <f t="shared" si="0"/>
        <v>0.311</v>
      </c>
      <c r="G9" s="385" t="s">
        <v>2</v>
      </c>
      <c r="H9" s="402">
        <f>(F9+F10+F11+F12)-УпрВесКоэф!$K$10</f>
        <v>1.2110000000000001</v>
      </c>
      <c r="J9" s="3"/>
    </row>
    <row r="10" spans="1:10" ht="93.75" customHeight="1" x14ac:dyDescent="0.25">
      <c r="A10" s="393"/>
      <c r="B10" s="282" t="s">
        <v>17</v>
      </c>
      <c r="C10" s="18">
        <v>0.8</v>
      </c>
      <c r="D10" s="49">
        <v>1</v>
      </c>
      <c r="E10" s="75">
        <f>УпрВесКоэф!E10</f>
        <v>0.3</v>
      </c>
      <c r="F10" s="281">
        <f t="shared" si="0"/>
        <v>0.3</v>
      </c>
      <c r="G10" s="385"/>
      <c r="H10" s="402"/>
      <c r="J10" s="3"/>
    </row>
    <row r="11" spans="1:10" ht="90" x14ac:dyDescent="0.25">
      <c r="A11" s="393"/>
      <c r="B11" s="282" t="s">
        <v>18</v>
      </c>
      <c r="C11" s="18">
        <v>0.8</v>
      </c>
      <c r="D11" s="49">
        <v>1</v>
      </c>
      <c r="E11" s="75">
        <f>УпрВесКоэф!E11</f>
        <v>0.3</v>
      </c>
      <c r="F11" s="281">
        <f t="shared" si="0"/>
        <v>0.3</v>
      </c>
      <c r="G11" s="385"/>
      <c r="H11" s="402"/>
      <c r="J11" s="3"/>
    </row>
    <row r="12" spans="1:10" ht="60.75" thickBot="1" x14ac:dyDescent="0.3">
      <c r="A12" s="394"/>
      <c r="B12" s="282" t="s">
        <v>39</v>
      </c>
      <c r="C12" s="18">
        <v>0.8</v>
      </c>
      <c r="D12" s="49">
        <v>1</v>
      </c>
      <c r="E12" s="75">
        <f>УпрВесКоэф!E12</f>
        <v>0.3</v>
      </c>
      <c r="F12" s="281">
        <f t="shared" si="0"/>
        <v>0.3</v>
      </c>
      <c r="G12" s="385"/>
      <c r="H12" s="402"/>
      <c r="J12" s="3"/>
    </row>
    <row r="13" spans="1:10" ht="90" x14ac:dyDescent="0.25">
      <c r="A13" s="392" t="s">
        <v>4</v>
      </c>
      <c r="B13" s="282" t="s">
        <v>19</v>
      </c>
      <c r="C13" s="18">
        <v>0.5</v>
      </c>
      <c r="D13" s="217">
        <v>1</v>
      </c>
      <c r="E13" s="75">
        <f>УпрВесКоэф!E13</f>
        <v>0.26</v>
      </c>
      <c r="F13" s="281">
        <f t="shared" si="0"/>
        <v>0.26</v>
      </c>
      <c r="G13" s="385" t="s">
        <v>110</v>
      </c>
      <c r="H13" s="402">
        <f>(F13+F14+F15+F16+F17+F18+F19+F20+F21+F22+F23)-УпрВесКоэф!$K$17</f>
        <v>0.94600000000000017</v>
      </c>
      <c r="J13" s="3"/>
    </row>
    <row r="14" spans="1:10" ht="90" x14ac:dyDescent="0.25">
      <c r="A14" s="393"/>
      <c r="B14" s="282" t="s">
        <v>20</v>
      </c>
      <c r="C14" s="18">
        <v>0.8</v>
      </c>
      <c r="D14" s="217">
        <v>1</v>
      </c>
      <c r="E14" s="75">
        <f>УпрВесКоэф!E14</f>
        <v>0.2</v>
      </c>
      <c r="F14" s="281">
        <f t="shared" si="0"/>
        <v>0.2</v>
      </c>
      <c r="G14" s="385"/>
      <c r="H14" s="402"/>
      <c r="J14" s="3"/>
    </row>
    <row r="15" spans="1:10" ht="45" x14ac:dyDescent="0.25">
      <c r="A15" s="393"/>
      <c r="B15" s="282" t="s">
        <v>21</v>
      </c>
      <c r="C15" s="20" t="s">
        <v>15</v>
      </c>
      <c r="D15" s="216">
        <v>1</v>
      </c>
      <c r="E15" s="75">
        <f>УпрВесКоэф!E15</f>
        <v>0.05</v>
      </c>
      <c r="F15" s="281">
        <f t="shared" si="0"/>
        <v>0.05</v>
      </c>
      <c r="G15" s="385"/>
      <c r="H15" s="402"/>
      <c r="J15" s="3"/>
    </row>
    <row r="16" spans="1:10" ht="75" x14ac:dyDescent="0.25">
      <c r="A16" s="393"/>
      <c r="B16" s="282" t="s">
        <v>22</v>
      </c>
      <c r="C16" s="20" t="s">
        <v>15</v>
      </c>
      <c r="D16" s="216">
        <v>1</v>
      </c>
      <c r="E16" s="75">
        <f>УпрВесКоэф!E16</f>
        <v>0.05</v>
      </c>
      <c r="F16" s="281">
        <f t="shared" si="0"/>
        <v>0.05</v>
      </c>
      <c r="G16" s="385"/>
      <c r="H16" s="402"/>
      <c r="J16" s="3"/>
    </row>
    <row r="17" spans="1:10" ht="135" x14ac:dyDescent="0.25">
      <c r="A17" s="393"/>
      <c r="B17" s="282" t="s">
        <v>35</v>
      </c>
      <c r="C17" s="18">
        <v>0.5</v>
      </c>
      <c r="D17" s="217">
        <v>0.38</v>
      </c>
      <c r="E17" s="75">
        <f>УпрВесКоэф!E17</f>
        <v>0.2</v>
      </c>
      <c r="F17" s="281">
        <f t="shared" si="0"/>
        <v>7.6000000000000012E-2</v>
      </c>
      <c r="G17" s="385"/>
      <c r="H17" s="402"/>
      <c r="J17" s="3"/>
    </row>
    <row r="18" spans="1:10" ht="90" x14ac:dyDescent="0.25">
      <c r="A18" s="393"/>
      <c r="B18" s="282" t="s">
        <v>23</v>
      </c>
      <c r="C18" s="18">
        <v>0.7</v>
      </c>
      <c r="D18" s="217">
        <v>0.7</v>
      </c>
      <c r="E18" s="75">
        <f>УпрВесКоэф!E18</f>
        <v>0.2</v>
      </c>
      <c r="F18" s="281">
        <f t="shared" si="0"/>
        <v>0.13999999999999999</v>
      </c>
      <c r="G18" s="385"/>
      <c r="H18" s="402"/>
      <c r="J18" s="3"/>
    </row>
    <row r="19" spans="1:10" ht="60" x14ac:dyDescent="0.25">
      <c r="A19" s="393"/>
      <c r="B19" s="282" t="s">
        <v>24</v>
      </c>
      <c r="C19" s="18">
        <v>1</v>
      </c>
      <c r="D19" s="217">
        <v>0.4</v>
      </c>
      <c r="E19" s="75">
        <f>УпрВесКоэф!E19</f>
        <v>0.15</v>
      </c>
      <c r="F19" s="281">
        <f t="shared" si="0"/>
        <v>0.06</v>
      </c>
      <c r="G19" s="385"/>
      <c r="H19" s="402"/>
      <c r="J19" s="3"/>
    </row>
    <row r="20" spans="1:10" ht="60" x14ac:dyDescent="0.25">
      <c r="A20" s="393"/>
      <c r="B20" s="282" t="s">
        <v>25</v>
      </c>
      <c r="C20" s="18">
        <v>0.25</v>
      </c>
      <c r="D20" s="217">
        <v>0</v>
      </c>
      <c r="E20" s="75">
        <f>УпрВесКоэф!E20</f>
        <v>0.2</v>
      </c>
      <c r="F20" s="281">
        <f t="shared" si="0"/>
        <v>0</v>
      </c>
      <c r="G20" s="385"/>
      <c r="H20" s="402"/>
      <c r="J20" s="3"/>
    </row>
    <row r="21" spans="1:10" ht="45" x14ac:dyDescent="0.25">
      <c r="A21" s="393"/>
      <c r="B21" s="282" t="s">
        <v>26</v>
      </c>
      <c r="C21" s="18">
        <v>0.35</v>
      </c>
      <c r="D21" s="217">
        <v>0.05</v>
      </c>
      <c r="E21" s="75">
        <f>УпрВесКоэф!E21</f>
        <v>0.2</v>
      </c>
      <c r="F21" s="281">
        <f t="shared" si="0"/>
        <v>1.0000000000000002E-2</v>
      </c>
      <c r="G21" s="385"/>
      <c r="H21" s="402"/>
      <c r="J21" s="3"/>
    </row>
    <row r="22" spans="1:10" ht="60" x14ac:dyDescent="0.25">
      <c r="A22" s="393"/>
      <c r="B22" s="282" t="s">
        <v>27</v>
      </c>
      <c r="C22" s="20" t="s">
        <v>15</v>
      </c>
      <c r="D22" s="216">
        <v>1</v>
      </c>
      <c r="E22" s="75">
        <f>УпрВесКоэф!E22</f>
        <v>0.05</v>
      </c>
      <c r="F22" s="281">
        <f t="shared" si="0"/>
        <v>0.05</v>
      </c>
      <c r="G22" s="385"/>
      <c r="H22" s="402"/>
      <c r="J22" s="3"/>
    </row>
    <row r="23" spans="1:10" ht="60.75" thickBot="1" x14ac:dyDescent="0.3">
      <c r="A23" s="400"/>
      <c r="B23" s="282" t="s">
        <v>28</v>
      </c>
      <c r="C23" s="20" t="s">
        <v>15</v>
      </c>
      <c r="D23" s="216">
        <v>1</v>
      </c>
      <c r="E23" s="75">
        <f>УпрВесКоэф!E23</f>
        <v>0.05</v>
      </c>
      <c r="F23" s="281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82" t="s">
        <v>29</v>
      </c>
      <c r="C24" s="18">
        <v>0.15</v>
      </c>
      <c r="D24" s="217">
        <v>0</v>
      </c>
      <c r="E24" s="75">
        <f>УпрВесКоэф!E24</f>
        <v>1.83</v>
      </c>
      <c r="F24" s="281">
        <f t="shared" si="0"/>
        <v>0</v>
      </c>
      <c r="G24" s="385" t="s">
        <v>2</v>
      </c>
      <c r="H24" s="402">
        <f>(F24+F25+F26+F27)-УпрВесКоэф!$K$25</f>
        <v>2</v>
      </c>
      <c r="J24" s="3"/>
    </row>
    <row r="25" spans="1:10" ht="75" x14ac:dyDescent="0.25">
      <c r="A25" s="405"/>
      <c r="B25" s="282" t="s">
        <v>30</v>
      </c>
      <c r="C25" s="18">
        <v>0.15</v>
      </c>
      <c r="D25" s="217">
        <v>1</v>
      </c>
      <c r="E25" s="75">
        <f>УпрВесКоэф!E25</f>
        <v>1.5</v>
      </c>
      <c r="F25" s="281">
        <f t="shared" si="0"/>
        <v>1.5</v>
      </c>
      <c r="G25" s="385"/>
      <c r="H25" s="402"/>
      <c r="J25" s="3"/>
    </row>
    <row r="26" spans="1:10" ht="36" customHeight="1" x14ac:dyDescent="0.25">
      <c r="A26" s="405"/>
      <c r="B26" s="282" t="s">
        <v>40</v>
      </c>
      <c r="C26" s="20" t="s">
        <v>15</v>
      </c>
      <c r="D26" s="216">
        <v>1</v>
      </c>
      <c r="E26" s="75">
        <f>УпрВесКоэф!E26</f>
        <v>0.25</v>
      </c>
      <c r="F26" s="281">
        <f t="shared" si="0"/>
        <v>0.25</v>
      </c>
      <c r="G26" s="385"/>
      <c r="H26" s="402"/>
      <c r="J26" s="3"/>
    </row>
    <row r="27" spans="1:10" ht="45.75" thickBot="1" x14ac:dyDescent="0.3">
      <c r="A27" s="406"/>
      <c r="B27" s="282" t="s">
        <v>41</v>
      </c>
      <c r="C27" s="20" t="s">
        <v>15</v>
      </c>
      <c r="D27" s="216">
        <v>1</v>
      </c>
      <c r="E27" s="75">
        <f>УпрВесКоэф!E27</f>
        <v>0.25</v>
      </c>
      <c r="F27" s="281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82" t="s">
        <v>6</v>
      </c>
      <c r="C28" s="18">
        <v>0.7</v>
      </c>
      <c r="D28" s="49">
        <v>0.3</v>
      </c>
      <c r="E28" s="75">
        <f>УпрВесКоэф!E28</f>
        <v>1.4279999999999999</v>
      </c>
      <c r="F28" s="281">
        <f t="shared" si="0"/>
        <v>0.42839999999999995</v>
      </c>
      <c r="G28" s="280" t="s">
        <v>110</v>
      </c>
      <c r="H28" s="281">
        <f>F28-УпрВесКоэф!$K$28</f>
        <v>0.42839999999999995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6.5944000000000003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B22" zoomScale="90" zoomScaleNormal="90" workbookViewId="0">
      <selection activeCell="D29" sqref="D29"/>
    </sheetView>
  </sheetViews>
  <sheetFormatPr defaultRowHeight="15" x14ac:dyDescent="0.2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 x14ac:dyDescent="0.25">
      <c r="A1" s="387" t="s">
        <v>43</v>
      </c>
      <c r="B1" s="387"/>
      <c r="C1" s="387"/>
      <c r="D1" s="387"/>
      <c r="E1" s="387"/>
      <c r="F1" s="387"/>
      <c r="G1" s="387"/>
      <c r="H1" s="387"/>
      <c r="J1" s="3"/>
    </row>
    <row r="2" spans="1:10" ht="33.75" customHeight="1" x14ac:dyDescent="0.25">
      <c r="A2" s="388" t="s">
        <v>0</v>
      </c>
      <c r="B2" s="388" t="s">
        <v>33</v>
      </c>
      <c r="C2" s="390" t="s">
        <v>1</v>
      </c>
      <c r="D2" s="390"/>
      <c r="E2" s="390"/>
      <c r="F2" s="390"/>
      <c r="G2" s="390" t="s">
        <v>45</v>
      </c>
      <c r="H2" s="390"/>
      <c r="J2" s="3"/>
    </row>
    <row r="3" spans="1:10" ht="46.5" customHeight="1" x14ac:dyDescent="0.25">
      <c r="A3" s="388"/>
      <c r="B3" s="389"/>
      <c r="C3" s="279" t="s">
        <v>42</v>
      </c>
      <c r="D3" s="279" t="s">
        <v>109</v>
      </c>
      <c r="E3" s="279" t="s">
        <v>9</v>
      </c>
      <c r="F3" s="279" t="s">
        <v>8</v>
      </c>
      <c r="G3" s="279" t="s">
        <v>10</v>
      </c>
      <c r="H3" s="279" t="s">
        <v>13</v>
      </c>
      <c r="J3" s="3"/>
    </row>
    <row r="4" spans="1:10" ht="30" x14ac:dyDescent="0.25">
      <c r="A4" s="392" t="s">
        <v>3</v>
      </c>
      <c r="B4" s="282" t="s">
        <v>36</v>
      </c>
      <c r="C4" s="6">
        <v>0.7</v>
      </c>
      <c r="D4" s="217">
        <v>0</v>
      </c>
      <c r="E4" s="75">
        <f>УпрВесКоэф!E4</f>
        <v>1.429</v>
      </c>
      <c r="F4" s="281">
        <f>D4*E4</f>
        <v>0</v>
      </c>
      <c r="G4" s="385" t="s">
        <v>118</v>
      </c>
      <c r="H4" s="281">
        <f>F4-УпрВесКоэф!$K$4</f>
        <v>0</v>
      </c>
      <c r="J4" s="3"/>
    </row>
    <row r="5" spans="1:10" ht="30" x14ac:dyDescent="0.25">
      <c r="A5" s="393"/>
      <c r="B5" s="282" t="s">
        <v>11</v>
      </c>
      <c r="C5" s="6">
        <v>0.7</v>
      </c>
      <c r="D5" s="217">
        <v>0.89</v>
      </c>
      <c r="E5" s="75">
        <f>УпрВесКоэф!E5</f>
        <v>1</v>
      </c>
      <c r="F5" s="281">
        <f t="shared" ref="F5:F28" si="0">D5*E5</f>
        <v>0.89</v>
      </c>
      <c r="G5" s="385"/>
      <c r="H5" s="402">
        <f>(F5+F6+F7)-УпрВесКоэф!$K$6</f>
        <v>1.1060000000000001</v>
      </c>
      <c r="J5" s="3"/>
    </row>
    <row r="6" spans="1:10" ht="35.25" customHeight="1" x14ac:dyDescent="0.25">
      <c r="A6" s="393"/>
      <c r="B6" s="282" t="s">
        <v>12</v>
      </c>
      <c r="C6" s="6">
        <v>0.3</v>
      </c>
      <c r="D6" s="217">
        <v>0.15</v>
      </c>
      <c r="E6" s="75">
        <f>УпрВесКоэф!E6</f>
        <v>0.8</v>
      </c>
      <c r="F6" s="281">
        <f t="shared" si="0"/>
        <v>0.12</v>
      </c>
      <c r="G6" s="385"/>
      <c r="H6" s="402"/>
      <c r="J6" s="3"/>
    </row>
    <row r="7" spans="1:10" ht="30.75" thickBot="1" x14ac:dyDescent="0.3">
      <c r="A7" s="394"/>
      <c r="B7" s="282" t="s">
        <v>16</v>
      </c>
      <c r="C7" s="6">
        <v>0.1</v>
      </c>
      <c r="D7" s="217">
        <v>0.16</v>
      </c>
      <c r="E7" s="75">
        <f>УпрВесКоэф!E7</f>
        <v>0.6</v>
      </c>
      <c r="F7" s="281">
        <f t="shared" si="0"/>
        <v>9.6000000000000002E-2</v>
      </c>
      <c r="G7" s="385"/>
      <c r="H7" s="402"/>
      <c r="J7" s="3"/>
    </row>
    <row r="8" spans="1:10" ht="124.5" customHeight="1" thickBot="1" x14ac:dyDescent="0.3">
      <c r="A8" s="249" t="s">
        <v>7</v>
      </c>
      <c r="B8" s="282" t="s">
        <v>34</v>
      </c>
      <c r="C8" s="18">
        <v>0.9</v>
      </c>
      <c r="D8" s="49">
        <v>0.68</v>
      </c>
      <c r="E8" s="75">
        <f>УпрВесКоэф!E8</f>
        <v>1.111</v>
      </c>
      <c r="F8" s="281">
        <f t="shared" si="0"/>
        <v>0.75548000000000004</v>
      </c>
      <c r="G8" s="280" t="s">
        <v>110</v>
      </c>
      <c r="H8" s="281">
        <f>F8-УпрВесКоэф!$K$8</f>
        <v>0.75548000000000004</v>
      </c>
      <c r="J8" s="3"/>
    </row>
    <row r="9" spans="1:10" ht="75" x14ac:dyDescent="0.25">
      <c r="A9" s="399" t="s">
        <v>37</v>
      </c>
      <c r="B9" s="282" t="s">
        <v>38</v>
      </c>
      <c r="C9" s="18">
        <v>0.9</v>
      </c>
      <c r="D9" s="49">
        <v>0.89</v>
      </c>
      <c r="E9" s="75">
        <f>УпрВесКоэф!E9</f>
        <v>0.311</v>
      </c>
      <c r="F9" s="281">
        <f t="shared" si="0"/>
        <v>0.27678999999999998</v>
      </c>
      <c r="G9" s="385" t="s">
        <v>110</v>
      </c>
      <c r="H9" s="402">
        <f>(F9+F10+F11+F12)-УпрВесКоэф!$K$10</f>
        <v>0.88278999999999996</v>
      </c>
      <c r="J9" s="3"/>
    </row>
    <row r="10" spans="1:10" ht="93.75" customHeight="1" x14ac:dyDescent="0.25">
      <c r="A10" s="393"/>
      <c r="B10" s="282" t="s">
        <v>17</v>
      </c>
      <c r="C10" s="18">
        <v>0.8</v>
      </c>
      <c r="D10" s="49">
        <v>0.87</v>
      </c>
      <c r="E10" s="75">
        <f>УпрВесКоэф!E10</f>
        <v>0.3</v>
      </c>
      <c r="F10" s="281">
        <f t="shared" si="0"/>
        <v>0.26100000000000001</v>
      </c>
      <c r="G10" s="385"/>
      <c r="H10" s="402"/>
      <c r="J10" s="3"/>
    </row>
    <row r="11" spans="1:10" ht="90" x14ac:dyDescent="0.25">
      <c r="A11" s="393"/>
      <c r="B11" s="282" t="s">
        <v>18</v>
      </c>
      <c r="C11" s="18">
        <v>0.8</v>
      </c>
      <c r="D11" s="49">
        <v>0.42</v>
      </c>
      <c r="E11" s="75">
        <f>УпрВесКоэф!E11</f>
        <v>0.3</v>
      </c>
      <c r="F11" s="281">
        <f t="shared" si="0"/>
        <v>0.126</v>
      </c>
      <c r="G11" s="385"/>
      <c r="H11" s="402"/>
      <c r="J11" s="3"/>
    </row>
    <row r="12" spans="1:10" ht="60.75" thickBot="1" x14ac:dyDescent="0.3">
      <c r="A12" s="394"/>
      <c r="B12" s="282" t="s">
        <v>39</v>
      </c>
      <c r="C12" s="18">
        <v>0.8</v>
      </c>
      <c r="D12" s="49">
        <v>0.73</v>
      </c>
      <c r="E12" s="75">
        <f>УпрВесКоэф!E12</f>
        <v>0.3</v>
      </c>
      <c r="F12" s="281">
        <f t="shared" si="0"/>
        <v>0.219</v>
      </c>
      <c r="G12" s="385"/>
      <c r="H12" s="402"/>
      <c r="J12" s="3"/>
    </row>
    <row r="13" spans="1:10" ht="90" x14ac:dyDescent="0.25">
      <c r="A13" s="392" t="s">
        <v>4</v>
      </c>
      <c r="B13" s="282" t="s">
        <v>19</v>
      </c>
      <c r="C13" s="18">
        <v>0.5</v>
      </c>
      <c r="D13" s="217">
        <v>1</v>
      </c>
      <c r="E13" s="75">
        <f>УпрВесКоэф!E13</f>
        <v>0.26</v>
      </c>
      <c r="F13" s="281">
        <f t="shared" si="0"/>
        <v>0.26</v>
      </c>
      <c r="G13" s="385" t="s">
        <v>110</v>
      </c>
      <c r="H13" s="402">
        <f>(F13+F14+F15+F16+F17+F18+F19+F20+F21+F22+F23)-УпрВесКоэф!$K$17</f>
        <v>0.96850000000000014</v>
      </c>
      <c r="J13" s="3"/>
    </row>
    <row r="14" spans="1:10" ht="90" x14ac:dyDescent="0.25">
      <c r="A14" s="393"/>
      <c r="B14" s="282" t="s">
        <v>20</v>
      </c>
      <c r="C14" s="18">
        <v>0.8</v>
      </c>
      <c r="D14" s="217">
        <v>1</v>
      </c>
      <c r="E14" s="75">
        <f>УпрВесКоэф!E14</f>
        <v>0.2</v>
      </c>
      <c r="F14" s="281">
        <f t="shared" si="0"/>
        <v>0.2</v>
      </c>
      <c r="G14" s="385"/>
      <c r="H14" s="402"/>
      <c r="J14" s="3"/>
    </row>
    <row r="15" spans="1:10" ht="45" x14ac:dyDescent="0.25">
      <c r="A15" s="393"/>
      <c r="B15" s="282" t="s">
        <v>21</v>
      </c>
      <c r="C15" s="20" t="s">
        <v>15</v>
      </c>
      <c r="D15" s="216">
        <v>1</v>
      </c>
      <c r="E15" s="75">
        <f>УпрВесКоэф!E15</f>
        <v>0.05</v>
      </c>
      <c r="F15" s="281">
        <f t="shared" si="0"/>
        <v>0.05</v>
      </c>
      <c r="G15" s="385"/>
      <c r="H15" s="402"/>
      <c r="J15" s="3"/>
    </row>
    <row r="16" spans="1:10" ht="75" x14ac:dyDescent="0.25">
      <c r="A16" s="393"/>
      <c r="B16" s="282" t="s">
        <v>22</v>
      </c>
      <c r="C16" s="20" t="s">
        <v>15</v>
      </c>
      <c r="D16" s="216">
        <v>1</v>
      </c>
      <c r="E16" s="75">
        <f>УпрВесКоэф!E16</f>
        <v>0.05</v>
      </c>
      <c r="F16" s="281">
        <f t="shared" si="0"/>
        <v>0.05</v>
      </c>
      <c r="G16" s="385"/>
      <c r="H16" s="402"/>
      <c r="J16" s="3"/>
    </row>
    <row r="17" spans="1:10" ht="135" x14ac:dyDescent="0.25">
      <c r="A17" s="393"/>
      <c r="B17" s="282" t="s">
        <v>35</v>
      </c>
      <c r="C17" s="18">
        <v>0.5</v>
      </c>
      <c r="D17" s="217">
        <v>0</v>
      </c>
      <c r="E17" s="75">
        <f>УпрВесКоэф!E17</f>
        <v>0.2</v>
      </c>
      <c r="F17" s="281">
        <f t="shared" si="0"/>
        <v>0</v>
      </c>
      <c r="G17" s="385"/>
      <c r="H17" s="402"/>
      <c r="J17" s="3"/>
    </row>
    <row r="18" spans="1:10" ht="90" x14ac:dyDescent="0.25">
      <c r="A18" s="393"/>
      <c r="B18" s="282" t="s">
        <v>23</v>
      </c>
      <c r="C18" s="18">
        <v>0.7</v>
      </c>
      <c r="D18" s="217">
        <v>0.7</v>
      </c>
      <c r="E18" s="75">
        <f>УпрВесКоэф!E18</f>
        <v>0.2</v>
      </c>
      <c r="F18" s="281">
        <f t="shared" si="0"/>
        <v>0.13999999999999999</v>
      </c>
      <c r="G18" s="385"/>
      <c r="H18" s="402"/>
      <c r="J18" s="3"/>
    </row>
    <row r="19" spans="1:10" ht="60" x14ac:dyDescent="0.25">
      <c r="A19" s="393"/>
      <c r="B19" s="282" t="s">
        <v>24</v>
      </c>
      <c r="C19" s="18">
        <v>1</v>
      </c>
      <c r="D19" s="217">
        <v>0.79</v>
      </c>
      <c r="E19" s="75">
        <f>УпрВесКоэф!E19</f>
        <v>0.15</v>
      </c>
      <c r="F19" s="281">
        <f t="shared" si="0"/>
        <v>0.11849999999999999</v>
      </c>
      <c r="G19" s="385"/>
      <c r="H19" s="402"/>
      <c r="J19" s="3"/>
    </row>
    <row r="20" spans="1:10" ht="60" x14ac:dyDescent="0.25">
      <c r="A20" s="393"/>
      <c r="B20" s="282" t="s">
        <v>25</v>
      </c>
      <c r="C20" s="18">
        <v>0.25</v>
      </c>
      <c r="D20" s="217">
        <v>0</v>
      </c>
      <c r="E20" s="75">
        <f>УпрВесКоэф!E20</f>
        <v>0.2</v>
      </c>
      <c r="F20" s="281">
        <f t="shared" si="0"/>
        <v>0</v>
      </c>
      <c r="G20" s="385"/>
      <c r="H20" s="402"/>
      <c r="J20" s="3"/>
    </row>
    <row r="21" spans="1:10" ht="45" x14ac:dyDescent="0.25">
      <c r="A21" s="393"/>
      <c r="B21" s="282" t="s">
        <v>26</v>
      </c>
      <c r="C21" s="18">
        <v>0.35</v>
      </c>
      <c r="D21" s="217">
        <v>0.25</v>
      </c>
      <c r="E21" s="75">
        <f>УпрВесКоэф!E21</f>
        <v>0.2</v>
      </c>
      <c r="F21" s="281">
        <f t="shared" si="0"/>
        <v>0.05</v>
      </c>
      <c r="G21" s="385"/>
      <c r="H21" s="402"/>
      <c r="J21" s="3"/>
    </row>
    <row r="22" spans="1:10" ht="60" x14ac:dyDescent="0.25">
      <c r="A22" s="393"/>
      <c r="B22" s="282" t="s">
        <v>27</v>
      </c>
      <c r="C22" s="20" t="s">
        <v>15</v>
      </c>
      <c r="D22" s="216">
        <v>1</v>
      </c>
      <c r="E22" s="75">
        <f>УпрВесКоэф!E22</f>
        <v>0.05</v>
      </c>
      <c r="F22" s="281">
        <f t="shared" si="0"/>
        <v>0.05</v>
      </c>
      <c r="G22" s="385"/>
      <c r="H22" s="402"/>
      <c r="J22" s="3"/>
    </row>
    <row r="23" spans="1:10" ht="60.75" thickBot="1" x14ac:dyDescent="0.3">
      <c r="A23" s="400"/>
      <c r="B23" s="282" t="s">
        <v>28</v>
      </c>
      <c r="C23" s="20" t="s">
        <v>15</v>
      </c>
      <c r="D23" s="216">
        <v>1</v>
      </c>
      <c r="E23" s="75">
        <f>УпрВесКоэф!E23</f>
        <v>0.05</v>
      </c>
      <c r="F23" s="281">
        <f t="shared" si="0"/>
        <v>0.05</v>
      </c>
      <c r="G23" s="385"/>
      <c r="H23" s="402"/>
      <c r="J23" s="3"/>
    </row>
    <row r="24" spans="1:10" ht="75" x14ac:dyDescent="0.25">
      <c r="A24" s="404" t="s">
        <v>5</v>
      </c>
      <c r="B24" s="282" t="s">
        <v>29</v>
      </c>
      <c r="C24" s="18">
        <v>0.15</v>
      </c>
      <c r="D24" s="217">
        <v>0</v>
      </c>
      <c r="E24" s="75">
        <f>УпрВесКоэф!E24</f>
        <v>1.83</v>
      </c>
      <c r="F24" s="281">
        <f t="shared" si="0"/>
        <v>0</v>
      </c>
      <c r="G24" s="385" t="s">
        <v>2</v>
      </c>
      <c r="H24" s="402">
        <f>(F24+F25+F26+F27)-УпрВесКоэф!$K$25</f>
        <v>1.8049999999999999</v>
      </c>
      <c r="J24" s="3"/>
    </row>
    <row r="25" spans="1:10" ht="75" x14ac:dyDescent="0.25">
      <c r="A25" s="405"/>
      <c r="B25" s="282" t="s">
        <v>30</v>
      </c>
      <c r="C25" s="18">
        <v>0.15</v>
      </c>
      <c r="D25" s="217">
        <v>0.87</v>
      </c>
      <c r="E25" s="75">
        <f>УпрВесКоэф!E25</f>
        <v>1.5</v>
      </c>
      <c r="F25" s="281">
        <f t="shared" si="0"/>
        <v>1.3049999999999999</v>
      </c>
      <c r="G25" s="385"/>
      <c r="H25" s="402"/>
      <c r="J25" s="3"/>
    </row>
    <row r="26" spans="1:10" ht="36" customHeight="1" x14ac:dyDescent="0.25">
      <c r="A26" s="405"/>
      <c r="B26" s="282" t="s">
        <v>40</v>
      </c>
      <c r="C26" s="20" t="s">
        <v>15</v>
      </c>
      <c r="D26" s="216">
        <v>1</v>
      </c>
      <c r="E26" s="75">
        <f>УпрВесКоэф!E26</f>
        <v>0.25</v>
      </c>
      <c r="F26" s="281">
        <f t="shared" si="0"/>
        <v>0.25</v>
      </c>
      <c r="G26" s="385"/>
      <c r="H26" s="402"/>
      <c r="J26" s="3"/>
    </row>
    <row r="27" spans="1:10" ht="45.75" thickBot="1" x14ac:dyDescent="0.3">
      <c r="A27" s="406"/>
      <c r="B27" s="282" t="s">
        <v>41</v>
      </c>
      <c r="C27" s="20" t="s">
        <v>15</v>
      </c>
      <c r="D27" s="216">
        <v>1</v>
      </c>
      <c r="E27" s="75">
        <f>УпрВесКоэф!E27</f>
        <v>0.25</v>
      </c>
      <c r="F27" s="281">
        <f t="shared" si="0"/>
        <v>0.25</v>
      </c>
      <c r="G27" s="385"/>
      <c r="H27" s="402"/>
      <c r="J27" s="3"/>
    </row>
    <row r="28" spans="1:10" ht="180.75" thickBot="1" x14ac:dyDescent="0.3">
      <c r="A28" s="228" t="s">
        <v>14</v>
      </c>
      <c r="B28" s="282" t="s">
        <v>6</v>
      </c>
      <c r="C28" s="18">
        <v>0.7</v>
      </c>
      <c r="D28" s="49">
        <v>0.2</v>
      </c>
      <c r="E28" s="75">
        <f>УпрВесКоэф!E28</f>
        <v>1.4279999999999999</v>
      </c>
      <c r="F28" s="281">
        <f t="shared" si="0"/>
        <v>0.28560000000000002</v>
      </c>
      <c r="G28" s="280" t="s">
        <v>110</v>
      </c>
      <c r="H28" s="281">
        <f>F28-УпрВесКоэф!$K$28</f>
        <v>0.28560000000000002</v>
      </c>
      <c r="J28" s="3"/>
    </row>
    <row r="29" spans="1:10" ht="20.25" customHeight="1" thickBot="1" x14ac:dyDescent="0.35">
      <c r="A29" s="250"/>
      <c r="B29" s="243" t="s">
        <v>46</v>
      </c>
      <c r="C29" s="244"/>
      <c r="D29" s="245"/>
      <c r="E29" s="245"/>
      <c r="F29" s="246"/>
      <c r="G29" s="245"/>
      <c r="H29" s="247">
        <f>H5+H8+H9+H13+H24+H28</f>
        <v>5.8033700000000001</v>
      </c>
      <c r="J29" s="3"/>
    </row>
    <row r="30" spans="1:10" x14ac:dyDescent="0.25">
      <c r="J30" s="3"/>
    </row>
    <row r="31" spans="1:10" x14ac:dyDescent="0.25">
      <c r="J31" s="3"/>
    </row>
    <row r="32" spans="1:10" x14ac:dyDescent="0.25">
      <c r="J32" s="3"/>
    </row>
    <row r="33" spans="1:10" x14ac:dyDescent="0.25">
      <c r="J33" s="3"/>
    </row>
    <row r="34" spans="1:10" x14ac:dyDescent="0.25">
      <c r="J34" s="3"/>
    </row>
    <row r="35" spans="1:10" x14ac:dyDescent="0.25">
      <c r="J35" s="3"/>
    </row>
    <row r="36" spans="1:10" x14ac:dyDescent="0.25">
      <c r="J36" s="3"/>
    </row>
    <row r="37" spans="1:10" x14ac:dyDescent="0.25">
      <c r="J37" s="3"/>
    </row>
    <row r="38" spans="1:10" x14ac:dyDescent="0.25">
      <c r="J38" s="3"/>
    </row>
    <row r="39" spans="1:10" x14ac:dyDescent="0.25">
      <c r="J39" s="3"/>
    </row>
    <row r="40" spans="1:10" x14ac:dyDescent="0.25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  <mergeCell ref="A4:A7"/>
    <mergeCell ref="G4:G7"/>
    <mergeCell ref="H5:H7"/>
    <mergeCell ref="A1:H1"/>
    <mergeCell ref="A2:A3"/>
    <mergeCell ref="B2:B3"/>
    <mergeCell ref="C2:F2"/>
    <mergeCell ref="G2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167</vt:i4>
      </vt:variant>
      <vt:variant>
        <vt:lpstr>Диаграммы</vt:lpstr>
      </vt:variant>
      <vt:variant>
        <vt:i4>3</vt:i4>
      </vt:variant>
    </vt:vector>
  </HeadingPairs>
  <TitlesOfParts>
    <vt:vector size="17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120</vt:lpstr>
      <vt:lpstr>121</vt:lpstr>
      <vt:lpstr>122</vt:lpstr>
      <vt:lpstr>123</vt:lpstr>
      <vt:lpstr>124</vt:lpstr>
      <vt:lpstr>125</vt:lpstr>
      <vt:lpstr>126</vt:lpstr>
      <vt:lpstr>127</vt:lpstr>
      <vt:lpstr>128</vt:lpstr>
      <vt:lpstr>129</vt:lpstr>
      <vt:lpstr>130</vt:lpstr>
      <vt:lpstr>131</vt:lpstr>
      <vt:lpstr>132</vt:lpstr>
      <vt:lpstr>133</vt:lpstr>
      <vt:lpstr>134</vt:lpstr>
      <vt:lpstr>135</vt:lpstr>
      <vt:lpstr>136</vt:lpstr>
      <vt:lpstr>137</vt:lpstr>
      <vt:lpstr>138</vt:lpstr>
      <vt:lpstr>139</vt:lpstr>
      <vt:lpstr>140</vt:lpstr>
      <vt:lpstr>141</vt:lpstr>
      <vt:lpstr>142</vt:lpstr>
      <vt:lpstr>143</vt:lpstr>
      <vt:lpstr>144</vt:lpstr>
      <vt:lpstr>145</vt:lpstr>
      <vt:lpstr>146</vt:lpstr>
      <vt:lpstr>147</vt:lpstr>
      <vt:lpstr>148</vt:lpstr>
      <vt:lpstr>149</vt:lpstr>
      <vt:lpstr>150</vt:lpstr>
      <vt:lpstr>151</vt:lpstr>
      <vt:lpstr>152</vt:lpstr>
      <vt:lpstr>153</vt:lpstr>
      <vt:lpstr>154</vt:lpstr>
      <vt:lpstr>155</vt:lpstr>
      <vt:lpstr>156</vt:lpstr>
      <vt:lpstr>157</vt:lpstr>
      <vt:lpstr>158</vt:lpstr>
      <vt:lpstr>159</vt:lpstr>
      <vt:lpstr>УпрВесКоэф</vt:lpstr>
      <vt:lpstr>К</vt:lpstr>
      <vt:lpstr>Рейтинги_ПОА</vt:lpstr>
      <vt:lpstr>Лист2</vt:lpstr>
      <vt:lpstr>КубР</vt:lpstr>
      <vt:lpstr>КубК</vt:lpstr>
      <vt:lpstr>КубК2</vt:lpstr>
      <vt:lpstr>Лист1</vt:lpstr>
      <vt:lpstr>ДиагрР</vt:lpstr>
      <vt:lpstr>ДиагрК</vt:lpstr>
      <vt:lpstr>ДиагрК2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СПК АПК</dc:creator>
  <cp:lastModifiedBy>User</cp:lastModifiedBy>
  <cp:lastPrinted>2021-12-18T07:55:42Z</cp:lastPrinted>
  <dcterms:created xsi:type="dcterms:W3CDTF">2019-08-21T06:03:08Z</dcterms:created>
  <dcterms:modified xsi:type="dcterms:W3CDTF">2023-08-21T07:42:38Z</dcterms:modified>
</cp:coreProperties>
</file>