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07" firstSheet="2" activeTab="7"/>
  </bookViews>
  <sheets>
    <sheet name="Зарплата по ОКВЭД" sheetId="35" r:id="rId1"/>
    <sheet name="зарплата село пищ. 1 кв. 2016" sheetId="34" r:id="rId2"/>
    <sheet name="зарплата и ПМ 2016" sheetId="33" r:id="rId3"/>
    <sheet name="зарплата по округам 2016" sheetId="38" r:id="rId4"/>
    <sheet name="числен. село пищ. 2016" sheetId="32" r:id="rId5"/>
    <sheet name="рейтинг зарпл.село 2015-2016" sheetId="31" r:id="rId6"/>
    <sheet name="рейтинг зарпл.пищ.2015-2016" sheetId="37" r:id="rId7"/>
    <sheet name="Динамика 2016" sheetId="21" r:id="rId8"/>
    <sheet name="по ФО " sheetId="16" r:id="rId9"/>
    <sheet name="анализ" sheetId="22" r:id="rId10"/>
    <sheet name="рейтинг " sheetId="15" r:id="rId11"/>
  </sheets>
  <definedNames>
    <definedName name="_xlnm.Print_Titles" localSheetId="9">анализ!$4:$5</definedName>
    <definedName name="_xlnm.Print_Titles" localSheetId="7">'Динамика 2016'!$5:$7</definedName>
    <definedName name="_xlnm.Print_Titles" localSheetId="2">'зарплата и ПМ 2016'!$7:$9</definedName>
    <definedName name="_xlnm.Print_Titles" localSheetId="1">'зарплата село пищ. 1 кв. 2016'!$5:$6</definedName>
    <definedName name="_xlnm.Print_Titles" localSheetId="10">'рейтинг '!$6:$9</definedName>
    <definedName name="_xlnm.Print_Titles" localSheetId="6">'рейтинг зарпл.пищ.2015-2016'!$5:$5</definedName>
    <definedName name="_xlnm.Print_Titles" localSheetId="5">'рейтинг зарпл.село 2015-2016'!$5:$5</definedName>
    <definedName name="_xlnm.Print_Titles" localSheetId="4">'числен. село пищ. 2016'!$4:$5</definedName>
    <definedName name="_xlnm.Print_Area" localSheetId="9">анализ!$AL$1:$AP$89</definedName>
    <definedName name="_xlnm.Print_Area" localSheetId="7">'Динамика 2016'!$A$1:$AJ$103</definedName>
    <definedName name="_xlnm.Print_Area" localSheetId="2">'зарплата и ПМ 2016'!$B$3:$G$108</definedName>
    <definedName name="_xlnm.Print_Area" localSheetId="3">'зарплата по округам 2016'!$A$16:$F$41</definedName>
    <definedName name="_xlnm.Print_Area" localSheetId="8">'по ФО '!$A$138:$T$162</definedName>
    <definedName name="_xlnm.Print_Area" localSheetId="10">'рейтинг '!$BS$5:$CB$41</definedName>
    <definedName name="_xlnm.Print_Area" localSheetId="6">'рейтинг зарпл.пищ.2015-2016'!$Y$1:$AC$88</definedName>
    <definedName name="_xlnm.Print_Area" localSheetId="5">'рейтинг зарпл.село 2015-2016'!$Y$1:$AC$88</definedName>
  </definedNames>
  <calcPr calcId="125725" fullCalcOnLoad="1"/>
</workbook>
</file>

<file path=xl/calcChain.xml><?xml version="1.0" encoding="utf-8"?>
<calcChain xmlns="http://schemas.openxmlformats.org/spreadsheetml/2006/main">
  <c r="CT32" i="35"/>
  <c r="CS32"/>
  <c r="CU31"/>
  <c r="CU30"/>
  <c r="CU29"/>
  <c r="CU28"/>
  <c r="CU27"/>
  <c r="CU26"/>
  <c r="CU25"/>
  <c r="CU24"/>
  <c r="CU23"/>
  <c r="CU22"/>
  <c r="CU21"/>
  <c r="CU20"/>
  <c r="CU19"/>
  <c r="CU18"/>
  <c r="CU17"/>
  <c r="CT16"/>
  <c r="CS16"/>
  <c r="CU15"/>
  <c r="CU13"/>
  <c r="CU12"/>
  <c r="CU11"/>
  <c r="CT10"/>
  <c r="CS10"/>
  <c r="CU9"/>
  <c r="CT8"/>
  <c r="CS8"/>
  <c r="CU7"/>
  <c r="CU5"/>
  <c r="AV9" i="22"/>
  <c r="T188" i="16"/>
  <c r="S188"/>
  <c r="R188"/>
  <c r="Q188"/>
  <c r="O188"/>
  <c r="T186"/>
  <c r="S186"/>
  <c r="R186"/>
  <c r="Q186"/>
  <c r="O186"/>
  <c r="T184"/>
  <c r="S184"/>
  <c r="R184"/>
  <c r="Q184"/>
  <c r="O184"/>
  <c r="S182"/>
  <c r="Q182"/>
  <c r="O182"/>
  <c r="T180"/>
  <c r="S180"/>
  <c r="R180"/>
  <c r="Q180"/>
  <c r="O180"/>
  <c r="T178"/>
  <c r="S178"/>
  <c r="R178"/>
  <c r="Q178"/>
  <c r="O178"/>
  <c r="T176"/>
  <c r="S176"/>
  <c r="R176"/>
  <c r="Q176"/>
  <c r="O176"/>
  <c r="T174"/>
  <c r="S174"/>
  <c r="R174"/>
  <c r="Q174"/>
  <c r="O174"/>
  <c r="T172"/>
  <c r="S172"/>
  <c r="R172"/>
  <c r="Q172"/>
  <c r="O172"/>
  <c r="W170"/>
  <c r="V170"/>
  <c r="N170"/>
  <c r="P188" s="1"/>
  <c r="AV34" i="22"/>
  <c r="AU34"/>
  <c r="AV33"/>
  <c r="AU33"/>
  <c r="AU32"/>
  <c r="AV31"/>
  <c r="AU31"/>
  <c r="AV30"/>
  <c r="AU30"/>
  <c r="AV29"/>
  <c r="AU29"/>
  <c r="AV28"/>
  <c r="AU28"/>
  <c r="AV27"/>
  <c r="AU27"/>
  <c r="AU26"/>
  <c r="AV25"/>
  <c r="AU25"/>
  <c r="AV24"/>
  <c r="AU24"/>
  <c r="AV23"/>
  <c r="AU23"/>
  <c r="AV22"/>
  <c r="AU22"/>
  <c r="AV21"/>
  <c r="AU21"/>
  <c r="AV20"/>
  <c r="AU20"/>
  <c r="AV19"/>
  <c r="AU19"/>
  <c r="AV18"/>
  <c r="AU18"/>
  <c r="AV17"/>
  <c r="AU17"/>
  <c r="AV16"/>
  <c r="AU16"/>
  <c r="AV15"/>
  <c r="AU15"/>
  <c r="AV14"/>
  <c r="AU14"/>
  <c r="AV13"/>
  <c r="AU13"/>
  <c r="AV12"/>
  <c r="AU12"/>
  <c r="AV11"/>
  <c r="AU11"/>
  <c r="AV10"/>
  <c r="AU10"/>
  <c r="AU9"/>
  <c r="AV8"/>
  <c r="AU8"/>
  <c r="AV7"/>
  <c r="AU7"/>
  <c r="AT6"/>
  <c r="AU6" s="1"/>
  <c r="AJ82" i="21"/>
  <c r="AH63"/>
  <c r="CL15" i="15"/>
  <c r="CL11"/>
  <c r="CK15"/>
  <c r="CK14"/>
  <c r="CK11"/>
  <c r="CJ10"/>
  <c r="CM10" s="1"/>
  <c r="CM11"/>
  <c r="CN11"/>
  <c r="CO11"/>
  <c r="CK12"/>
  <c r="CL12"/>
  <c r="CM12"/>
  <c r="CN12"/>
  <c r="CO12"/>
  <c r="CP12"/>
  <c r="CK13"/>
  <c r="CL13"/>
  <c r="CM13"/>
  <c r="CN13"/>
  <c r="CO13"/>
  <c r="CP13"/>
  <c r="CL14"/>
  <c r="CM14"/>
  <c r="CN14"/>
  <c r="CO14"/>
  <c r="CP14"/>
  <c r="CM15"/>
  <c r="CN15"/>
  <c r="CO15"/>
  <c r="CP15"/>
  <c r="CK16"/>
  <c r="CL16"/>
  <c r="CM16"/>
  <c r="CN16"/>
  <c r="CO16"/>
  <c r="CP16"/>
  <c r="CK17"/>
  <c r="CL17"/>
  <c r="CM17"/>
  <c r="CN17"/>
  <c r="CO17"/>
  <c r="CP17"/>
  <c r="CK18"/>
  <c r="CL18"/>
  <c r="CM18"/>
  <c r="CN18"/>
  <c r="CO18"/>
  <c r="CP18"/>
  <c r="CK19"/>
  <c r="CL19"/>
  <c r="CM19"/>
  <c r="CN19"/>
  <c r="CO19"/>
  <c r="CP19"/>
  <c r="CK20"/>
  <c r="CL20"/>
  <c r="CM20"/>
  <c r="CN20"/>
  <c r="CO20"/>
  <c r="CP20"/>
  <c r="CK21"/>
  <c r="CL21"/>
  <c r="CM21"/>
  <c r="CN21"/>
  <c r="CO21"/>
  <c r="CP21"/>
  <c r="CK22"/>
  <c r="CL22"/>
  <c r="CM22"/>
  <c r="CN22"/>
  <c r="CO22"/>
  <c r="CP22"/>
  <c r="CK23"/>
  <c r="CL23"/>
  <c r="CM23"/>
  <c r="CN23"/>
  <c r="CO23"/>
  <c r="CP23"/>
  <c r="CK24"/>
  <c r="CL24"/>
  <c r="CM24"/>
  <c r="CN24"/>
  <c r="CO24"/>
  <c r="CK25"/>
  <c r="CL25"/>
  <c r="CM25"/>
  <c r="CN25"/>
  <c r="CO25"/>
  <c r="CP25"/>
  <c r="CK26"/>
  <c r="CL26"/>
  <c r="CM26"/>
  <c r="CN26"/>
  <c r="CO26"/>
  <c r="CP26"/>
  <c r="CK27"/>
  <c r="CL27"/>
  <c r="CM27"/>
  <c r="CN27"/>
  <c r="CO27"/>
  <c r="CP27"/>
  <c r="CK28"/>
  <c r="CL28"/>
  <c r="CM28"/>
  <c r="CN28"/>
  <c r="CO28"/>
  <c r="CP28"/>
  <c r="CK29"/>
  <c r="CL29"/>
  <c r="CM29"/>
  <c r="CN29"/>
  <c r="CO29"/>
  <c r="CP29"/>
  <c r="CK30"/>
  <c r="CL30"/>
  <c r="CM30"/>
  <c r="CO30"/>
  <c r="CP30"/>
  <c r="CK31"/>
  <c r="CL31"/>
  <c r="CM31"/>
  <c r="CN31"/>
  <c r="CO31"/>
  <c r="CP31"/>
  <c r="CK32"/>
  <c r="CL32"/>
  <c r="CM32"/>
  <c r="CN32"/>
  <c r="CO32"/>
  <c r="CK33"/>
  <c r="CL33"/>
  <c r="CM33"/>
  <c r="CN33"/>
  <c r="CO33"/>
  <c r="CK34"/>
  <c r="CL34"/>
  <c r="CM34"/>
  <c r="CN34"/>
  <c r="CO34"/>
  <c r="CP34"/>
  <c r="CK35"/>
  <c r="CL35"/>
  <c r="CM35"/>
  <c r="CN35"/>
  <c r="CO35"/>
  <c r="CP35"/>
  <c r="CK36"/>
  <c r="CL36"/>
  <c r="CM36"/>
  <c r="CO36"/>
  <c r="CK37"/>
  <c r="CL37"/>
  <c r="CM37"/>
  <c r="CN37"/>
  <c r="CO37"/>
  <c r="CP37"/>
  <c r="CK38"/>
  <c r="CL38"/>
  <c r="CM38"/>
  <c r="CN38"/>
  <c r="CO38"/>
  <c r="CP38"/>
  <c r="AG8" i="21"/>
  <c r="AI32"/>
  <c r="AJ32"/>
  <c r="AJ8"/>
  <c r="AI8"/>
  <c r="AH8"/>
  <c r="AG65"/>
  <c r="AH67"/>
  <c r="AG67"/>
  <c r="AJ70"/>
  <c r="AI70"/>
  <c r="AH70"/>
  <c r="AG70"/>
  <c r="AJ100"/>
  <c r="AI100"/>
  <c r="AH100"/>
  <c r="AG100"/>
  <c r="AJ96"/>
  <c r="AI96"/>
  <c r="AH96"/>
  <c r="AG96"/>
  <c r="AJ92"/>
  <c r="AJ90"/>
  <c r="AI91"/>
  <c r="AI92"/>
  <c r="AI90"/>
  <c r="AH91"/>
  <c r="AH92"/>
  <c r="AH90"/>
  <c r="AG91"/>
  <c r="AG92"/>
  <c r="AG90"/>
  <c r="AJ79"/>
  <c r="AI79"/>
  <c r="AJ86"/>
  <c r="AI86"/>
  <c r="AJ80"/>
  <c r="AJ81"/>
  <c r="AJ83"/>
  <c r="AJ84"/>
  <c r="AI80"/>
  <c r="AI81"/>
  <c r="AI82"/>
  <c r="AI83"/>
  <c r="AI84"/>
  <c r="AI85"/>
  <c r="AH83"/>
  <c r="AH81"/>
  <c r="AH82"/>
  <c r="AH84"/>
  <c r="AH86"/>
  <c r="AH87"/>
  <c r="AH80"/>
  <c r="AG81"/>
  <c r="AG82"/>
  <c r="AG83"/>
  <c r="AG84"/>
  <c r="AG85"/>
  <c r="AG86"/>
  <c r="AG87"/>
  <c r="AG80"/>
  <c r="AB79"/>
  <c r="AG79"/>
  <c r="AJ67"/>
  <c r="AI67"/>
  <c r="AJ66"/>
  <c r="AJ65"/>
  <c r="AI66"/>
  <c r="AI65"/>
  <c r="AJ63"/>
  <c r="AI63"/>
  <c r="AI57"/>
  <c r="AH66"/>
  <c r="AG66"/>
  <c r="AI60"/>
  <c r="AJ57"/>
  <c r="AG63"/>
  <c r="AH60"/>
  <c r="AG60"/>
  <c r="AH57"/>
  <c r="AG57"/>
  <c r="AJ49"/>
  <c r="AI49"/>
  <c r="AH49"/>
  <c r="AG49"/>
  <c r="AI45"/>
  <c r="AJ45"/>
  <c r="AI46"/>
  <c r="AJ46"/>
  <c r="AJ44"/>
  <c r="AI44"/>
  <c r="AG44"/>
  <c r="AH44"/>
  <c r="AG45"/>
  <c r="AH45"/>
  <c r="AG46"/>
  <c r="AH46"/>
  <c r="AH43"/>
  <c r="AG43"/>
  <c r="AJ37"/>
  <c r="AJ36"/>
  <c r="AJ39"/>
  <c r="AI39"/>
  <c r="AI37"/>
  <c r="AI36"/>
  <c r="AI33"/>
  <c r="AJ33"/>
  <c r="AI34"/>
  <c r="AJ34"/>
  <c r="AJ31"/>
  <c r="AI31"/>
  <c r="AH37"/>
  <c r="AH39"/>
  <c r="AG39"/>
  <c r="AG31"/>
  <c r="AG32"/>
  <c r="AH32"/>
  <c r="AG33"/>
  <c r="AH33"/>
  <c r="AG34"/>
  <c r="AH34"/>
  <c r="AG35"/>
  <c r="AH35"/>
  <c r="AG36"/>
  <c r="AH36"/>
  <c r="AG37"/>
  <c r="AH31"/>
  <c r="AJ28"/>
  <c r="AI28"/>
  <c r="AG17"/>
  <c r="AG20"/>
  <c r="AG25"/>
  <c r="AG28"/>
  <c r="AJ23"/>
  <c r="AI23"/>
  <c r="AH24"/>
  <c r="AH23"/>
  <c r="AH25"/>
  <c r="AG24"/>
  <c r="AG23"/>
  <c r="AH20"/>
  <c r="AJ17"/>
  <c r="AI17"/>
  <c r="AH13"/>
  <c r="AG13"/>
  <c r="AF99"/>
  <c r="AF89"/>
  <c r="AF76"/>
  <c r="AF71"/>
  <c r="AF56"/>
  <c r="AF48"/>
  <c r="AF41"/>
  <c r="AF30"/>
  <c r="AF11"/>
  <c r="E10" i="33"/>
  <c r="E13"/>
  <c r="CR31" i="35"/>
  <c r="CR30"/>
  <c r="CR29"/>
  <c r="CR28"/>
  <c r="CR27"/>
  <c r="CR26"/>
  <c r="CR25"/>
  <c r="CR24"/>
  <c r="CR23"/>
  <c r="CR22"/>
  <c r="CR21"/>
  <c r="CR20"/>
  <c r="CR19"/>
  <c r="CR18"/>
  <c r="CR17"/>
  <c r="CQ16"/>
  <c r="CP16"/>
  <c r="CR15"/>
  <c r="CR13"/>
  <c r="CR12"/>
  <c r="CR11"/>
  <c r="CQ10"/>
  <c r="CP10"/>
  <c r="CR9"/>
  <c r="CQ8"/>
  <c r="CP8"/>
  <c r="CR7"/>
  <c r="CR5"/>
  <c r="T134" i="16"/>
  <c r="T20"/>
  <c r="T53"/>
  <c r="T80"/>
  <c r="T107"/>
  <c r="T153"/>
  <c r="T161"/>
  <c r="T159"/>
  <c r="S161"/>
  <c r="CB12" i="15"/>
  <c r="CB13"/>
  <c r="CB41"/>
  <c r="CA41"/>
  <c r="BZ41"/>
  <c r="BY41"/>
  <c r="BX41"/>
  <c r="BW41"/>
  <c r="CB40"/>
  <c r="CA40"/>
  <c r="BZ40"/>
  <c r="BY40"/>
  <c r="BX40"/>
  <c r="BW40"/>
  <c r="CB39"/>
  <c r="CA39"/>
  <c r="BZ39"/>
  <c r="BY39"/>
  <c r="BX39"/>
  <c r="BW39"/>
  <c r="CB38"/>
  <c r="CA38"/>
  <c r="BZ38"/>
  <c r="BY38"/>
  <c r="BX38"/>
  <c r="BW38"/>
  <c r="CB37"/>
  <c r="CA37"/>
  <c r="BZ37"/>
  <c r="BY37"/>
  <c r="BX37"/>
  <c r="BW37"/>
  <c r="CA36"/>
  <c r="BZ36"/>
  <c r="BY36"/>
  <c r="BX36"/>
  <c r="BW36"/>
  <c r="CB35"/>
  <c r="CA35"/>
  <c r="BZ35"/>
  <c r="BY35"/>
  <c r="BX35"/>
  <c r="BW35"/>
  <c r="CB34"/>
  <c r="CA34"/>
  <c r="BZ34"/>
  <c r="BY34"/>
  <c r="BX34"/>
  <c r="BW34"/>
  <c r="CB33"/>
  <c r="CA33"/>
  <c r="BZ33"/>
  <c r="BY33"/>
  <c r="BX33"/>
  <c r="BW33"/>
  <c r="CB32"/>
  <c r="CA32"/>
  <c r="BZ32"/>
  <c r="BY32"/>
  <c r="BX32"/>
  <c r="BW32"/>
  <c r="CB31"/>
  <c r="CA31"/>
  <c r="BZ31"/>
  <c r="BY31"/>
  <c r="BX31"/>
  <c r="BW31"/>
  <c r="CB30"/>
  <c r="CA30"/>
  <c r="BZ30"/>
  <c r="BY30"/>
  <c r="BX30"/>
  <c r="BW30"/>
  <c r="CB29"/>
  <c r="CA29"/>
  <c r="BZ29"/>
  <c r="BY29"/>
  <c r="BX29"/>
  <c r="BW29"/>
  <c r="CB28"/>
  <c r="CA28"/>
  <c r="BZ28"/>
  <c r="BY28"/>
  <c r="BX28"/>
  <c r="BW28"/>
  <c r="CB27"/>
  <c r="CA27"/>
  <c r="BZ27"/>
  <c r="BY27"/>
  <c r="BX27"/>
  <c r="BW27"/>
  <c r="CB26"/>
  <c r="CA26"/>
  <c r="BZ26"/>
  <c r="BY26"/>
  <c r="BX26"/>
  <c r="BW26"/>
  <c r="CB25"/>
  <c r="CA25"/>
  <c r="BZ25"/>
  <c r="BY25"/>
  <c r="BX25"/>
  <c r="BW25"/>
  <c r="CA24"/>
  <c r="BZ24"/>
  <c r="BY24"/>
  <c r="BX24"/>
  <c r="BW24"/>
  <c r="CB23"/>
  <c r="CA23"/>
  <c r="BZ23"/>
  <c r="BY23"/>
  <c r="BX23"/>
  <c r="BW23"/>
  <c r="CB22"/>
  <c r="CA22"/>
  <c r="BZ22"/>
  <c r="BY22"/>
  <c r="BX22"/>
  <c r="BW22"/>
  <c r="CA21"/>
  <c r="BZ21"/>
  <c r="BY21"/>
  <c r="BX21"/>
  <c r="BW21"/>
  <c r="CB20"/>
  <c r="CA20"/>
  <c r="BZ20"/>
  <c r="BY20"/>
  <c r="BX20"/>
  <c r="BW20"/>
  <c r="CB19"/>
  <c r="CA19"/>
  <c r="BZ19"/>
  <c r="BY19"/>
  <c r="BX19"/>
  <c r="BW19"/>
  <c r="CB18"/>
  <c r="CA18"/>
  <c r="BZ18"/>
  <c r="BY18"/>
  <c r="BX18"/>
  <c r="BW18"/>
  <c r="CB17"/>
  <c r="CA17"/>
  <c r="BZ17"/>
  <c r="BY17"/>
  <c r="BX17"/>
  <c r="BW17"/>
  <c r="CB16"/>
  <c r="CA16"/>
  <c r="BZ16"/>
  <c r="BY16"/>
  <c r="BX16"/>
  <c r="BW16"/>
  <c r="CB15"/>
  <c r="CA15"/>
  <c r="BZ15"/>
  <c r="BY15"/>
  <c r="BX15"/>
  <c r="BW15"/>
  <c r="CB14"/>
  <c r="CA14"/>
  <c r="BZ14"/>
  <c r="BY14"/>
  <c r="BX14"/>
  <c r="BW14"/>
  <c r="CA13"/>
  <c r="BZ13"/>
  <c r="BY13"/>
  <c r="BX13"/>
  <c r="BW13"/>
  <c r="CA12"/>
  <c r="BZ12"/>
  <c r="BY12"/>
  <c r="BX12"/>
  <c r="BW12"/>
  <c r="CA11"/>
  <c r="BZ11"/>
  <c r="BY11"/>
  <c r="BX11"/>
  <c r="BW11"/>
  <c r="BV10"/>
  <c r="BZ10" s="1"/>
  <c r="AP37" i="22"/>
  <c r="AO37"/>
  <c r="AP36"/>
  <c r="AO36"/>
  <c r="AP35"/>
  <c r="AO35"/>
  <c r="AP34"/>
  <c r="AO34"/>
  <c r="AP33"/>
  <c r="AO33"/>
  <c r="AP32"/>
  <c r="AO32"/>
  <c r="AP31"/>
  <c r="AO31"/>
  <c r="AP30"/>
  <c r="AO30"/>
  <c r="AP29"/>
  <c r="AO29"/>
  <c r="AP28"/>
  <c r="AO28"/>
  <c r="AP27"/>
  <c r="AO27"/>
  <c r="AP26"/>
  <c r="AO26"/>
  <c r="AP25"/>
  <c r="AO25"/>
  <c r="AP24"/>
  <c r="AO24"/>
  <c r="AP23"/>
  <c r="AO23"/>
  <c r="AP22"/>
  <c r="AO22"/>
  <c r="AP21"/>
  <c r="AO21"/>
  <c r="AP20"/>
  <c r="AO20"/>
  <c r="AP19"/>
  <c r="AO19"/>
  <c r="AP18"/>
  <c r="AO18"/>
  <c r="AP17"/>
  <c r="AO17"/>
  <c r="AP16"/>
  <c r="AO16"/>
  <c r="AP15"/>
  <c r="AO15"/>
  <c r="AP14"/>
  <c r="AO14"/>
  <c r="AP13"/>
  <c r="AO13"/>
  <c r="AP12"/>
  <c r="AO12"/>
  <c r="AP11"/>
  <c r="AO11"/>
  <c r="AP10"/>
  <c r="AO10"/>
  <c r="AP9"/>
  <c r="AO9"/>
  <c r="AP8"/>
  <c r="AO8"/>
  <c r="AP7"/>
  <c r="AO7"/>
  <c r="AN6"/>
  <c r="AP6" s="1"/>
  <c r="R161" i="16"/>
  <c r="Q161"/>
  <c r="O161"/>
  <c r="S159"/>
  <c r="R159"/>
  <c r="Q159"/>
  <c r="O159"/>
  <c r="T157"/>
  <c r="S157"/>
  <c r="R157"/>
  <c r="Q157"/>
  <c r="O157"/>
  <c r="S155"/>
  <c r="Q155"/>
  <c r="O155"/>
  <c r="S153"/>
  <c r="R153"/>
  <c r="Q153"/>
  <c r="O153"/>
  <c r="T151"/>
  <c r="S151"/>
  <c r="R151"/>
  <c r="Q151"/>
  <c r="O151"/>
  <c r="T149"/>
  <c r="S149"/>
  <c r="R149"/>
  <c r="Q149"/>
  <c r="O149"/>
  <c r="T147"/>
  <c r="S147"/>
  <c r="R147"/>
  <c r="Q147"/>
  <c r="O147"/>
  <c r="T145"/>
  <c r="S145"/>
  <c r="R145"/>
  <c r="Q145"/>
  <c r="O145"/>
  <c r="W143"/>
  <c r="V143"/>
  <c r="N143"/>
  <c r="P159" s="1"/>
  <c r="X81" i="21"/>
  <c r="X80"/>
  <c r="Y80"/>
  <c r="Y81"/>
  <c r="Z80"/>
  <c r="Z81"/>
  <c r="AE79"/>
  <c r="AC66"/>
  <c r="AC49"/>
  <c r="AB49"/>
  <c r="AA41"/>
  <c r="AC36"/>
  <c r="AB36"/>
  <c r="AA11"/>
  <c r="AB8"/>
  <c r="V76"/>
  <c r="AE100"/>
  <c r="AD100"/>
  <c r="AC100"/>
  <c r="AB100"/>
  <c r="AA99"/>
  <c r="AE96"/>
  <c r="AD96"/>
  <c r="AC96"/>
  <c r="AB96"/>
  <c r="AE92"/>
  <c r="AD92"/>
  <c r="AC92"/>
  <c r="AB92"/>
  <c r="AE91"/>
  <c r="AD91"/>
  <c r="AC91"/>
  <c r="AB91"/>
  <c r="AE90"/>
  <c r="AD90"/>
  <c r="AC90"/>
  <c r="AB90"/>
  <c r="AA89"/>
  <c r="AC87"/>
  <c r="AB87"/>
  <c r="AE86"/>
  <c r="AD86"/>
  <c r="AC86"/>
  <c r="AB86"/>
  <c r="AB85"/>
  <c r="AE84"/>
  <c r="AD84"/>
  <c r="AC84"/>
  <c r="AB84"/>
  <c r="AE83"/>
  <c r="AD83"/>
  <c r="AC83"/>
  <c r="AB83"/>
  <c r="AE82"/>
  <c r="AD82"/>
  <c r="AC82"/>
  <c r="AB82"/>
  <c r="AE81"/>
  <c r="AD81"/>
  <c r="AC81"/>
  <c r="AB81"/>
  <c r="AE80"/>
  <c r="AD80"/>
  <c r="AC80"/>
  <c r="AB80"/>
  <c r="AD79"/>
  <c r="AA76"/>
  <c r="AA71"/>
  <c r="AE70"/>
  <c r="AD70"/>
  <c r="AC70"/>
  <c r="AB70"/>
  <c r="AB69"/>
  <c r="AB68"/>
  <c r="AE67"/>
  <c r="AD67"/>
  <c r="AC67"/>
  <c r="AB67"/>
  <c r="AE66"/>
  <c r="AD66"/>
  <c r="AB66"/>
  <c r="AE65"/>
  <c r="AD65"/>
  <c r="AB65"/>
  <c r="AB64"/>
  <c r="AE63"/>
  <c r="AD63"/>
  <c r="AC63"/>
  <c r="AB63"/>
  <c r="AB62"/>
  <c r="AB61"/>
  <c r="AD60"/>
  <c r="AC60"/>
  <c r="AB60"/>
  <c r="AB59"/>
  <c r="AB58"/>
  <c r="AE57"/>
  <c r="AD57"/>
  <c r="AC57"/>
  <c r="AB57"/>
  <c r="AA56"/>
  <c r="AE49"/>
  <c r="AD49"/>
  <c r="AA48"/>
  <c r="AE46"/>
  <c r="AD46"/>
  <c r="AC46"/>
  <c r="AB46"/>
  <c r="AE45"/>
  <c r="AD45"/>
  <c r="AC45"/>
  <c r="AB45"/>
  <c r="AE44"/>
  <c r="AD44"/>
  <c r="AC44"/>
  <c r="AB44"/>
  <c r="AC43"/>
  <c r="AB43"/>
  <c r="AE39"/>
  <c r="AD39"/>
  <c r="AC39"/>
  <c r="AB39"/>
  <c r="AE37"/>
  <c r="AD37"/>
  <c r="AC37"/>
  <c r="AB37"/>
  <c r="AE36"/>
  <c r="AD36"/>
  <c r="AC35"/>
  <c r="AB35"/>
  <c r="AE34"/>
  <c r="AD34"/>
  <c r="AC34"/>
  <c r="AB34"/>
  <c r="AE33"/>
  <c r="AD33"/>
  <c r="AC33"/>
  <c r="AB33"/>
  <c r="AE32"/>
  <c r="AD32"/>
  <c r="AC32"/>
  <c r="AB32"/>
  <c r="AE31"/>
  <c r="AD31"/>
  <c r="AC31"/>
  <c r="AB31"/>
  <c r="AA30"/>
  <c r="AE28"/>
  <c r="AD28"/>
  <c r="AB28"/>
  <c r="AE25"/>
  <c r="AD25"/>
  <c r="AC25"/>
  <c r="AB25"/>
  <c r="AE24"/>
  <c r="AD24"/>
  <c r="AC24"/>
  <c r="AB24"/>
  <c r="AE23"/>
  <c r="AD23"/>
  <c r="AC23"/>
  <c r="AB23"/>
  <c r="AC20"/>
  <c r="AB20"/>
  <c r="AE17"/>
  <c r="AD17"/>
  <c r="AB17"/>
  <c r="AC13"/>
  <c r="AB13"/>
  <c r="AE8"/>
  <c r="AD8"/>
  <c r="AC8"/>
  <c r="G101" i="33"/>
  <c r="E101"/>
  <c r="G100"/>
  <c r="E100"/>
  <c r="G98"/>
  <c r="E98"/>
  <c r="G97"/>
  <c r="E97"/>
  <c r="G96"/>
  <c r="E96"/>
  <c r="G95"/>
  <c r="E95"/>
  <c r="G94"/>
  <c r="E94"/>
  <c r="G93"/>
  <c r="E93"/>
  <c r="G92"/>
  <c r="E92"/>
  <c r="G91"/>
  <c r="E91"/>
  <c r="G90"/>
  <c r="E90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5"/>
  <c r="E75"/>
  <c r="G74"/>
  <c r="E74"/>
  <c r="G73"/>
  <c r="E73"/>
  <c r="G72"/>
  <c r="E72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5"/>
  <c r="E55"/>
  <c r="G54"/>
  <c r="E54"/>
  <c r="G53"/>
  <c r="E53"/>
  <c r="G52"/>
  <c r="E52"/>
  <c r="G51"/>
  <c r="E51"/>
  <c r="G50"/>
  <c r="E50"/>
  <c r="G49"/>
  <c r="E49"/>
  <c r="G47"/>
  <c r="E47"/>
  <c r="G46"/>
  <c r="E46"/>
  <c r="G45"/>
  <c r="E45"/>
  <c r="G44"/>
  <c r="E44"/>
  <c r="G43"/>
  <c r="E43"/>
  <c r="G42"/>
  <c r="E42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G12"/>
  <c r="E12"/>
  <c r="G10"/>
  <c r="T12" i="15"/>
  <c r="AH18"/>
  <c r="AH11"/>
  <c r="AV44"/>
  <c r="AV37"/>
  <c r="AV38"/>
  <c r="AV39"/>
  <c r="AV40"/>
  <c r="AV41"/>
  <c r="AV42"/>
  <c r="AV43"/>
  <c r="AV26"/>
  <c r="AV27"/>
  <c r="AV28"/>
  <c r="AV29"/>
  <c r="AV30"/>
  <c r="AV31"/>
  <c r="AV32"/>
  <c r="AV33"/>
  <c r="AV34"/>
  <c r="AV35"/>
  <c r="AV36"/>
  <c r="AV12"/>
  <c r="AV13"/>
  <c r="AV14"/>
  <c r="AV15"/>
  <c r="AV16"/>
  <c r="AV17"/>
  <c r="AV18"/>
  <c r="AV19"/>
  <c r="AV20"/>
  <c r="AV21"/>
  <c r="AV22"/>
  <c r="AV23"/>
  <c r="AV24"/>
  <c r="AV25"/>
  <c r="AV11"/>
  <c r="BJ37"/>
  <c r="BJ44"/>
  <c r="BJ43"/>
  <c r="BJ22"/>
  <c r="BJ23"/>
  <c r="BJ24"/>
  <c r="BJ25"/>
  <c r="BJ26"/>
  <c r="BJ27"/>
  <c r="BJ28"/>
  <c r="BJ29"/>
  <c r="BJ30"/>
  <c r="BJ31"/>
  <c r="BJ32"/>
  <c r="BJ33"/>
  <c r="BJ34"/>
  <c r="BJ35"/>
  <c r="BJ36"/>
  <c r="BJ38"/>
  <c r="BJ39"/>
  <c r="BJ40"/>
  <c r="BJ41"/>
  <c r="BJ42"/>
  <c r="BJ12"/>
  <c r="BJ13"/>
  <c r="BJ14"/>
  <c r="BJ15"/>
  <c r="BJ16"/>
  <c r="BJ17"/>
  <c r="BJ18"/>
  <c r="BJ19"/>
  <c r="BJ20"/>
  <c r="BJ21"/>
  <c r="BJ11"/>
  <c r="N62" i="16"/>
  <c r="N89"/>
  <c r="P97"/>
  <c r="N116"/>
  <c r="P130" s="1"/>
  <c r="O122"/>
  <c r="AI17" i="22"/>
  <c r="BI39" i="15"/>
  <c r="BI11"/>
  <c r="AJ19" i="22"/>
  <c r="AJ18"/>
  <c r="Q118" i="16"/>
  <c r="O118"/>
  <c r="X32" i="21"/>
  <c r="X33"/>
  <c r="X37"/>
  <c r="AJ13" i="22"/>
  <c r="AI12"/>
  <c r="AI11"/>
  <c r="AI10"/>
  <c r="AI9"/>
  <c r="AI8"/>
  <c r="AI7"/>
  <c r="AI13"/>
  <c r="AJ12"/>
  <c r="AJ10"/>
  <c r="AJ8"/>
  <c r="AI15"/>
  <c r="AJ14"/>
  <c r="AI14"/>
  <c r="AJ38"/>
  <c r="AI38"/>
  <c r="BN17" i="15"/>
  <c r="BM17"/>
  <c r="BL17"/>
  <c r="BK17"/>
  <c r="BI17"/>
  <c r="BN16"/>
  <c r="BM16"/>
  <c r="BL16"/>
  <c r="BK16"/>
  <c r="BI16"/>
  <c r="BM15"/>
  <c r="BK15"/>
  <c r="BI15"/>
  <c r="BN14"/>
  <c r="BM14"/>
  <c r="BL14"/>
  <c r="BK14"/>
  <c r="BI14"/>
  <c r="BM13"/>
  <c r="BK13"/>
  <c r="BI13"/>
  <c r="BN12"/>
  <c r="BM12"/>
  <c r="BL12"/>
  <c r="BK12"/>
  <c r="BI12"/>
  <c r="AB20" i="37"/>
  <c r="AB6"/>
  <c r="AB52" i="31"/>
  <c r="AB6"/>
  <c r="AJ25" i="22"/>
  <c r="J7" i="38"/>
  <c r="C38"/>
  <c r="C37"/>
  <c r="D41"/>
  <c r="C41"/>
  <c r="F41" s="1"/>
  <c r="B41"/>
  <c r="D40"/>
  <c r="C40"/>
  <c r="F40" s="1"/>
  <c r="B40"/>
  <c r="D39"/>
  <c r="C39"/>
  <c r="E39" s="1"/>
  <c r="E38"/>
  <c r="D38"/>
  <c r="E37"/>
  <c r="D37"/>
  <c r="B37"/>
  <c r="F37" s="1"/>
  <c r="D36"/>
  <c r="C36"/>
  <c r="F36" s="1"/>
  <c r="B36"/>
  <c r="D35"/>
  <c r="C35"/>
  <c r="E35" s="1"/>
  <c r="D34"/>
  <c r="C34"/>
  <c r="E34" s="1"/>
  <c r="D33"/>
  <c r="C33"/>
  <c r="F33" s="1"/>
  <c r="B33"/>
  <c r="D32"/>
  <c r="C32"/>
  <c r="E32" s="1"/>
  <c r="B32"/>
  <c r="D28"/>
  <c r="C28"/>
  <c r="E28"/>
  <c r="B28"/>
  <c r="D27"/>
  <c r="C27"/>
  <c r="E27" s="1"/>
  <c r="B27"/>
  <c r="F27"/>
  <c r="D26"/>
  <c r="C26"/>
  <c r="E26" s="1"/>
  <c r="B26"/>
  <c r="F26" s="1"/>
  <c r="D25"/>
  <c r="C25"/>
  <c r="E25"/>
  <c r="B25"/>
  <c r="B38"/>
  <c r="F38" s="1"/>
  <c r="D24"/>
  <c r="C24"/>
  <c r="E24"/>
  <c r="B24"/>
  <c r="B35"/>
  <c r="D23"/>
  <c r="C23"/>
  <c r="E23" s="1"/>
  <c r="B23"/>
  <c r="F23" s="1"/>
  <c r="D22"/>
  <c r="C22"/>
  <c r="E22" s="1"/>
  <c r="B22"/>
  <c r="F22"/>
  <c r="D21"/>
  <c r="C21"/>
  <c r="F21" s="1"/>
  <c r="B21"/>
  <c r="B34" s="1"/>
  <c r="F34" s="1"/>
  <c r="D20"/>
  <c r="C20"/>
  <c r="E20"/>
  <c r="B20"/>
  <c r="D19"/>
  <c r="C19"/>
  <c r="E19" s="1"/>
  <c r="B19"/>
  <c r="F19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J9"/>
  <c r="I9"/>
  <c r="F9"/>
  <c r="E9"/>
  <c r="J8"/>
  <c r="I8"/>
  <c r="F8"/>
  <c r="E8"/>
  <c r="I7"/>
  <c r="F7"/>
  <c r="E7"/>
  <c r="J6"/>
  <c r="I6"/>
  <c r="F6"/>
  <c r="E6"/>
  <c r="J5"/>
  <c r="I5"/>
  <c r="F5"/>
  <c r="E5"/>
  <c r="AB88" i="37"/>
  <c r="V88"/>
  <c r="P88"/>
  <c r="J88"/>
  <c r="D88"/>
  <c r="AB87"/>
  <c r="V87"/>
  <c r="P87"/>
  <c r="J87"/>
  <c r="D87"/>
  <c r="AB86"/>
  <c r="V86"/>
  <c r="P86"/>
  <c r="J86"/>
  <c r="D86"/>
  <c r="AB85"/>
  <c r="V85"/>
  <c r="P85"/>
  <c r="J85"/>
  <c r="D85"/>
  <c r="AB84"/>
  <c r="V84"/>
  <c r="P84"/>
  <c r="J84"/>
  <c r="D84"/>
  <c r="AB83"/>
  <c r="V83"/>
  <c r="P83"/>
  <c r="J83"/>
  <c r="D83"/>
  <c r="AB82"/>
  <c r="V82"/>
  <c r="P82"/>
  <c r="J82"/>
  <c r="D82"/>
  <c r="AB81"/>
  <c r="V81"/>
  <c r="P81"/>
  <c r="J81"/>
  <c r="D81"/>
  <c r="AB80"/>
  <c r="V80"/>
  <c r="P80"/>
  <c r="J80"/>
  <c r="D80"/>
  <c r="AB79"/>
  <c r="V79"/>
  <c r="P79"/>
  <c r="J79"/>
  <c r="D79"/>
  <c r="AB78"/>
  <c r="V78"/>
  <c r="P78"/>
  <c r="J78"/>
  <c r="D78"/>
  <c r="AB77"/>
  <c r="V77"/>
  <c r="P77"/>
  <c r="J77"/>
  <c r="D77"/>
  <c r="AB76"/>
  <c r="V76"/>
  <c r="P76"/>
  <c r="J76"/>
  <c r="D76"/>
  <c r="AB75"/>
  <c r="V75"/>
  <c r="P75"/>
  <c r="J75"/>
  <c r="D75"/>
  <c r="AB74"/>
  <c r="V74"/>
  <c r="P74"/>
  <c r="J74"/>
  <c r="D74"/>
  <c r="AB73"/>
  <c r="V73"/>
  <c r="P73"/>
  <c r="J73"/>
  <c r="D73"/>
  <c r="AB72"/>
  <c r="V72"/>
  <c r="P72"/>
  <c r="J72"/>
  <c r="D72"/>
  <c r="AB71"/>
  <c r="V71"/>
  <c r="P71"/>
  <c r="J71"/>
  <c r="D71"/>
  <c r="AB70"/>
  <c r="V70"/>
  <c r="P70"/>
  <c r="J70"/>
  <c r="D70"/>
  <c r="AB69"/>
  <c r="V69"/>
  <c r="P69"/>
  <c r="J69"/>
  <c r="D69"/>
  <c r="AB68"/>
  <c r="V68"/>
  <c r="P68"/>
  <c r="J68"/>
  <c r="D68"/>
  <c r="AB67"/>
  <c r="V67"/>
  <c r="P67"/>
  <c r="J67"/>
  <c r="D67"/>
  <c r="AB66"/>
  <c r="V66"/>
  <c r="P66"/>
  <c r="J66"/>
  <c r="D66"/>
  <c r="AB65"/>
  <c r="V65"/>
  <c r="P65"/>
  <c r="J65"/>
  <c r="D65"/>
  <c r="AB64"/>
  <c r="V64"/>
  <c r="P64"/>
  <c r="J64"/>
  <c r="D64"/>
  <c r="AB63"/>
  <c r="V63"/>
  <c r="P63"/>
  <c r="J63"/>
  <c r="D63"/>
  <c r="AB62"/>
  <c r="V62"/>
  <c r="P62"/>
  <c r="J62"/>
  <c r="D62"/>
  <c r="AB61"/>
  <c r="V61"/>
  <c r="P61"/>
  <c r="J61"/>
  <c r="D61"/>
  <c r="AB60"/>
  <c r="V60"/>
  <c r="P60"/>
  <c r="J60"/>
  <c r="D60"/>
  <c r="AB59"/>
  <c r="V59"/>
  <c r="P59"/>
  <c r="J59"/>
  <c r="D59"/>
  <c r="AB58"/>
  <c r="V58"/>
  <c r="P58"/>
  <c r="J58"/>
  <c r="D58"/>
  <c r="AB57"/>
  <c r="V57"/>
  <c r="P57"/>
  <c r="J57"/>
  <c r="D57"/>
  <c r="AB56"/>
  <c r="V56"/>
  <c r="P56"/>
  <c r="J56"/>
  <c r="D56"/>
  <c r="AB55"/>
  <c r="V55"/>
  <c r="P55"/>
  <c r="J55"/>
  <c r="D55"/>
  <c r="AB54"/>
  <c r="V54"/>
  <c r="P54"/>
  <c r="J54"/>
  <c r="D54"/>
  <c r="AB53"/>
  <c r="V53"/>
  <c r="P53"/>
  <c r="J53"/>
  <c r="D53"/>
  <c r="AB52"/>
  <c r="V52"/>
  <c r="P52"/>
  <c r="J52"/>
  <c r="D52"/>
  <c r="AB51"/>
  <c r="V51"/>
  <c r="P51"/>
  <c r="J51"/>
  <c r="D51"/>
  <c r="AB50"/>
  <c r="V50"/>
  <c r="P50"/>
  <c r="J50"/>
  <c r="D50"/>
  <c r="AB49"/>
  <c r="V49"/>
  <c r="P49"/>
  <c r="J49"/>
  <c r="D49"/>
  <c r="AB48"/>
  <c r="V48"/>
  <c r="P48"/>
  <c r="J48"/>
  <c r="D48"/>
  <c r="AB47"/>
  <c r="V47"/>
  <c r="P47"/>
  <c r="J47"/>
  <c r="D47"/>
  <c r="AB46"/>
  <c r="V46"/>
  <c r="P46"/>
  <c r="J46"/>
  <c r="D46"/>
  <c r="AB45"/>
  <c r="V45"/>
  <c r="P45"/>
  <c r="J45"/>
  <c r="D45"/>
  <c r="AB44"/>
  <c r="V44"/>
  <c r="P44"/>
  <c r="J44"/>
  <c r="D44"/>
  <c r="AB43"/>
  <c r="V43"/>
  <c r="P43"/>
  <c r="J43"/>
  <c r="D43"/>
  <c r="AB42"/>
  <c r="V42"/>
  <c r="P42"/>
  <c r="J42"/>
  <c r="D42"/>
  <c r="AB41"/>
  <c r="V41"/>
  <c r="P41"/>
  <c r="J41"/>
  <c r="D41"/>
  <c r="AB40"/>
  <c r="V40"/>
  <c r="P40"/>
  <c r="J40"/>
  <c r="D40"/>
  <c r="AB39"/>
  <c r="V39"/>
  <c r="P39"/>
  <c r="J39"/>
  <c r="D39"/>
  <c r="AB38"/>
  <c r="V38"/>
  <c r="P38"/>
  <c r="J38"/>
  <c r="D38"/>
  <c r="AB37"/>
  <c r="V37"/>
  <c r="P37"/>
  <c r="J37"/>
  <c r="D37"/>
  <c r="AB36"/>
  <c r="V36"/>
  <c r="P36"/>
  <c r="J36"/>
  <c r="D36"/>
  <c r="AB35"/>
  <c r="V35"/>
  <c r="P35"/>
  <c r="J35"/>
  <c r="D35"/>
  <c r="AB34"/>
  <c r="V34"/>
  <c r="P34"/>
  <c r="J34"/>
  <c r="D34"/>
  <c r="AB33"/>
  <c r="V33"/>
  <c r="P33"/>
  <c r="J33"/>
  <c r="D33"/>
  <c r="AB32"/>
  <c r="V32"/>
  <c r="P32"/>
  <c r="J32"/>
  <c r="D32"/>
  <c r="AB31"/>
  <c r="V31"/>
  <c r="P31"/>
  <c r="J31"/>
  <c r="D31"/>
  <c r="AB30"/>
  <c r="V30"/>
  <c r="P30"/>
  <c r="J30"/>
  <c r="D30"/>
  <c r="AB29"/>
  <c r="V29"/>
  <c r="P29"/>
  <c r="J29"/>
  <c r="D29"/>
  <c r="AB28"/>
  <c r="V28"/>
  <c r="P28"/>
  <c r="J28"/>
  <c r="D28"/>
  <c r="AB27"/>
  <c r="V27"/>
  <c r="P27"/>
  <c r="J27"/>
  <c r="D27"/>
  <c r="AB26"/>
  <c r="V26"/>
  <c r="P26"/>
  <c r="J26"/>
  <c r="D26"/>
  <c r="AB25"/>
  <c r="V25"/>
  <c r="P25"/>
  <c r="J25"/>
  <c r="D25"/>
  <c r="AB24"/>
  <c r="V24"/>
  <c r="P24"/>
  <c r="J24"/>
  <c r="D24"/>
  <c r="AB23"/>
  <c r="V23"/>
  <c r="P23"/>
  <c r="J23"/>
  <c r="D23"/>
  <c r="AB22"/>
  <c r="V22"/>
  <c r="P22"/>
  <c r="J22"/>
  <c r="D22"/>
  <c r="AB21"/>
  <c r="V21"/>
  <c r="P21"/>
  <c r="J21"/>
  <c r="D21"/>
  <c r="V20"/>
  <c r="P20"/>
  <c r="J20"/>
  <c r="D20"/>
  <c r="AB19"/>
  <c r="V19"/>
  <c r="P19"/>
  <c r="J19"/>
  <c r="D19"/>
  <c r="AB18"/>
  <c r="V18"/>
  <c r="P18"/>
  <c r="J18"/>
  <c r="D18"/>
  <c r="AB17"/>
  <c r="V17"/>
  <c r="P17"/>
  <c r="J17"/>
  <c r="D17"/>
  <c r="AB16"/>
  <c r="V16"/>
  <c r="P16"/>
  <c r="J16"/>
  <c r="D16"/>
  <c r="AB15"/>
  <c r="V15"/>
  <c r="P15"/>
  <c r="J15"/>
  <c r="D15"/>
  <c r="AB14"/>
  <c r="V14"/>
  <c r="P14"/>
  <c r="J14"/>
  <c r="D14"/>
  <c r="AB13"/>
  <c r="V13"/>
  <c r="P13"/>
  <c r="J13"/>
  <c r="D13"/>
  <c r="AB12"/>
  <c r="V12"/>
  <c r="P12"/>
  <c r="J12"/>
  <c r="D12"/>
  <c r="AB11"/>
  <c r="V11"/>
  <c r="P11"/>
  <c r="J11"/>
  <c r="D11"/>
  <c r="AB10"/>
  <c r="V10"/>
  <c r="P10"/>
  <c r="J10"/>
  <c r="D10"/>
  <c r="AB9"/>
  <c r="V9"/>
  <c r="P9"/>
  <c r="J9"/>
  <c r="D9"/>
  <c r="AB8"/>
  <c r="V8"/>
  <c r="P8"/>
  <c r="J8"/>
  <c r="D8"/>
  <c r="AB7"/>
  <c r="V7"/>
  <c r="P7"/>
  <c r="J7"/>
  <c r="D7"/>
  <c r="V6"/>
  <c r="P6"/>
  <c r="J6"/>
  <c r="D6"/>
  <c r="AB88" i="31"/>
  <c r="V88"/>
  <c r="P88"/>
  <c r="J88"/>
  <c r="D88"/>
  <c r="AB87"/>
  <c r="V87"/>
  <c r="P87"/>
  <c r="J87"/>
  <c r="D87"/>
  <c r="AB86"/>
  <c r="V86"/>
  <c r="P86"/>
  <c r="J86"/>
  <c r="D86"/>
  <c r="AB85"/>
  <c r="V85"/>
  <c r="P85"/>
  <c r="J85"/>
  <c r="D85"/>
  <c r="AB84"/>
  <c r="V84"/>
  <c r="P84"/>
  <c r="J84"/>
  <c r="D84"/>
  <c r="AB83"/>
  <c r="V83"/>
  <c r="P83"/>
  <c r="J83"/>
  <c r="D83"/>
  <c r="AB82"/>
  <c r="V82"/>
  <c r="P82"/>
  <c r="J82"/>
  <c r="D82"/>
  <c r="AB81"/>
  <c r="V81"/>
  <c r="P81"/>
  <c r="J81"/>
  <c r="D81"/>
  <c r="AB80"/>
  <c r="V80"/>
  <c r="P80"/>
  <c r="J80"/>
  <c r="D80"/>
  <c r="AB79"/>
  <c r="V79"/>
  <c r="P79"/>
  <c r="J79"/>
  <c r="D79"/>
  <c r="AB78"/>
  <c r="V78"/>
  <c r="P78"/>
  <c r="J78"/>
  <c r="D78"/>
  <c r="AB77"/>
  <c r="V77"/>
  <c r="P77"/>
  <c r="J77"/>
  <c r="D77"/>
  <c r="AB76"/>
  <c r="V76"/>
  <c r="P76"/>
  <c r="J76"/>
  <c r="D76"/>
  <c r="AB75"/>
  <c r="V75"/>
  <c r="P75"/>
  <c r="J75"/>
  <c r="D75"/>
  <c r="AB74"/>
  <c r="V74"/>
  <c r="P74"/>
  <c r="J74"/>
  <c r="D74"/>
  <c r="AB73"/>
  <c r="V73"/>
  <c r="P73"/>
  <c r="J73"/>
  <c r="D73"/>
  <c r="AB72"/>
  <c r="V72"/>
  <c r="P72"/>
  <c r="J72"/>
  <c r="D72"/>
  <c r="AB71"/>
  <c r="V71"/>
  <c r="P71"/>
  <c r="J71"/>
  <c r="D71"/>
  <c r="AB70"/>
  <c r="V70"/>
  <c r="P70"/>
  <c r="J70"/>
  <c r="D70"/>
  <c r="AB69"/>
  <c r="V69"/>
  <c r="P69"/>
  <c r="J69"/>
  <c r="D69"/>
  <c r="AB68"/>
  <c r="V68"/>
  <c r="P68"/>
  <c r="J68"/>
  <c r="D68"/>
  <c r="AB67"/>
  <c r="V67"/>
  <c r="P67"/>
  <c r="J67"/>
  <c r="D67"/>
  <c r="AB66"/>
  <c r="V66"/>
  <c r="P66"/>
  <c r="J66"/>
  <c r="D66"/>
  <c r="AB65"/>
  <c r="V65"/>
  <c r="P65"/>
  <c r="J65"/>
  <c r="D65"/>
  <c r="AB64"/>
  <c r="V64"/>
  <c r="P64"/>
  <c r="J64"/>
  <c r="D64"/>
  <c r="AB63"/>
  <c r="V63"/>
  <c r="P63"/>
  <c r="J63"/>
  <c r="D63"/>
  <c r="AB62"/>
  <c r="V62"/>
  <c r="P62"/>
  <c r="J62"/>
  <c r="D62"/>
  <c r="AB61"/>
  <c r="V61"/>
  <c r="P61"/>
  <c r="J61"/>
  <c r="D61"/>
  <c r="AB60"/>
  <c r="V60"/>
  <c r="P60"/>
  <c r="J60"/>
  <c r="D60"/>
  <c r="AB59"/>
  <c r="V59"/>
  <c r="P59"/>
  <c r="J59"/>
  <c r="D59"/>
  <c r="AB58"/>
  <c r="V58"/>
  <c r="P58"/>
  <c r="J58"/>
  <c r="D58"/>
  <c r="AB57"/>
  <c r="V57"/>
  <c r="P57"/>
  <c r="J57"/>
  <c r="D57"/>
  <c r="AB56"/>
  <c r="V56"/>
  <c r="P56"/>
  <c r="J56"/>
  <c r="D56"/>
  <c r="AB55"/>
  <c r="V55"/>
  <c r="P55"/>
  <c r="J55"/>
  <c r="D55"/>
  <c r="AB54"/>
  <c r="V54"/>
  <c r="P54"/>
  <c r="J54"/>
  <c r="D54"/>
  <c r="AB53"/>
  <c r="V53"/>
  <c r="P53"/>
  <c r="J53"/>
  <c r="D53"/>
  <c r="V52"/>
  <c r="P52"/>
  <c r="J52"/>
  <c r="D52"/>
  <c r="AB51"/>
  <c r="V51"/>
  <c r="P51"/>
  <c r="J51"/>
  <c r="D51"/>
  <c r="AB50"/>
  <c r="V50"/>
  <c r="P50"/>
  <c r="J50"/>
  <c r="D50"/>
  <c r="AB49"/>
  <c r="V49"/>
  <c r="P49"/>
  <c r="J49"/>
  <c r="D49"/>
  <c r="AB48"/>
  <c r="V48"/>
  <c r="P48"/>
  <c r="J48"/>
  <c r="D48"/>
  <c r="AB47"/>
  <c r="V47"/>
  <c r="P47"/>
  <c r="J47"/>
  <c r="D47"/>
  <c r="AB46"/>
  <c r="V46"/>
  <c r="P46"/>
  <c r="J46"/>
  <c r="D46"/>
  <c r="AB45"/>
  <c r="V45"/>
  <c r="P45"/>
  <c r="J45"/>
  <c r="D45"/>
  <c r="AB44"/>
  <c r="V44"/>
  <c r="P44"/>
  <c r="J44"/>
  <c r="D44"/>
  <c r="AB43"/>
  <c r="V43"/>
  <c r="P43"/>
  <c r="J43"/>
  <c r="D43"/>
  <c r="AB42"/>
  <c r="V42"/>
  <c r="P42"/>
  <c r="J42"/>
  <c r="D42"/>
  <c r="AB41"/>
  <c r="V41"/>
  <c r="P41"/>
  <c r="J41"/>
  <c r="D41"/>
  <c r="AB40"/>
  <c r="V40"/>
  <c r="P40"/>
  <c r="J40"/>
  <c r="D40"/>
  <c r="AB39"/>
  <c r="V39"/>
  <c r="P39"/>
  <c r="J39"/>
  <c r="D39"/>
  <c r="AB38"/>
  <c r="V38"/>
  <c r="P38"/>
  <c r="J38"/>
  <c r="D38"/>
  <c r="AB37"/>
  <c r="V37"/>
  <c r="P37"/>
  <c r="J37"/>
  <c r="D37"/>
  <c r="AB36"/>
  <c r="V36"/>
  <c r="P36"/>
  <c r="J36"/>
  <c r="D36"/>
  <c r="AB35"/>
  <c r="V35"/>
  <c r="P35"/>
  <c r="J35"/>
  <c r="D35"/>
  <c r="AB34"/>
  <c r="V34"/>
  <c r="P34"/>
  <c r="J34"/>
  <c r="D34"/>
  <c r="AB33"/>
  <c r="V33"/>
  <c r="P33"/>
  <c r="J33"/>
  <c r="D33"/>
  <c r="AB32"/>
  <c r="V32"/>
  <c r="P32"/>
  <c r="J32"/>
  <c r="D32"/>
  <c r="AB31"/>
  <c r="V31"/>
  <c r="P31"/>
  <c r="J31"/>
  <c r="D31"/>
  <c r="AB30"/>
  <c r="V30"/>
  <c r="P30"/>
  <c r="J30"/>
  <c r="D30"/>
  <c r="AB29"/>
  <c r="V29"/>
  <c r="P29"/>
  <c r="J29"/>
  <c r="D29"/>
  <c r="AB28"/>
  <c r="V28"/>
  <c r="P28"/>
  <c r="J28"/>
  <c r="D28"/>
  <c r="AB27"/>
  <c r="V27"/>
  <c r="P27"/>
  <c r="J27"/>
  <c r="D27"/>
  <c r="AB26"/>
  <c r="V26"/>
  <c r="P26"/>
  <c r="J26"/>
  <c r="D26"/>
  <c r="AB25"/>
  <c r="V25"/>
  <c r="P25"/>
  <c r="J25"/>
  <c r="D25"/>
  <c r="AB24"/>
  <c r="V24"/>
  <c r="P24"/>
  <c r="J24"/>
  <c r="D24"/>
  <c r="AB23"/>
  <c r="V23"/>
  <c r="P23"/>
  <c r="J23"/>
  <c r="D23"/>
  <c r="AB22"/>
  <c r="V22"/>
  <c r="P22"/>
  <c r="J22"/>
  <c r="D22"/>
  <c r="AB21"/>
  <c r="V21"/>
  <c r="P21"/>
  <c r="J21"/>
  <c r="D21"/>
  <c r="AB20"/>
  <c r="V20"/>
  <c r="P20"/>
  <c r="J20"/>
  <c r="D20"/>
  <c r="AB19"/>
  <c r="V19"/>
  <c r="P19"/>
  <c r="J19"/>
  <c r="D19"/>
  <c r="AB18"/>
  <c r="V18"/>
  <c r="P18"/>
  <c r="J18"/>
  <c r="D18"/>
  <c r="AB17"/>
  <c r="V17"/>
  <c r="P17"/>
  <c r="J17"/>
  <c r="D17"/>
  <c r="AB16"/>
  <c r="V16"/>
  <c r="P16"/>
  <c r="J16"/>
  <c r="D16"/>
  <c r="AB15"/>
  <c r="V15"/>
  <c r="P15"/>
  <c r="J15"/>
  <c r="D15"/>
  <c r="AB14"/>
  <c r="V14"/>
  <c r="P14"/>
  <c r="J14"/>
  <c r="D14"/>
  <c r="AB13"/>
  <c r="V13"/>
  <c r="P13"/>
  <c r="J13"/>
  <c r="D13"/>
  <c r="AB12"/>
  <c r="V12"/>
  <c r="P12"/>
  <c r="J12"/>
  <c r="D12"/>
  <c r="AB11"/>
  <c r="V11"/>
  <c r="P11"/>
  <c r="J11"/>
  <c r="D11"/>
  <c r="AB10"/>
  <c r="V10"/>
  <c r="P10"/>
  <c r="J10"/>
  <c r="D10"/>
  <c r="AB9"/>
  <c r="V9"/>
  <c r="P9"/>
  <c r="J9"/>
  <c r="D9"/>
  <c r="AB8"/>
  <c r="V8"/>
  <c r="P8"/>
  <c r="J8"/>
  <c r="D8"/>
  <c r="AB7"/>
  <c r="V7"/>
  <c r="P7"/>
  <c r="J7"/>
  <c r="D7"/>
  <c r="V6"/>
  <c r="P6"/>
  <c r="J6"/>
  <c r="D6"/>
  <c r="I97" i="32"/>
  <c r="H97"/>
  <c r="J97"/>
  <c r="G97"/>
  <c r="D97"/>
  <c r="I96"/>
  <c r="H96"/>
  <c r="J96" s="1"/>
  <c r="G96"/>
  <c r="D96"/>
  <c r="I95"/>
  <c r="H95"/>
  <c r="J95" s="1"/>
  <c r="G95"/>
  <c r="D95"/>
  <c r="I94"/>
  <c r="H94"/>
  <c r="J94" s="1"/>
  <c r="G94"/>
  <c r="D94"/>
  <c r="I93"/>
  <c r="H93"/>
  <c r="J93"/>
  <c r="G93"/>
  <c r="D93"/>
  <c r="I92"/>
  <c r="H92"/>
  <c r="J92" s="1"/>
  <c r="G92"/>
  <c r="D92"/>
  <c r="I91"/>
  <c r="H91"/>
  <c r="J91" s="1"/>
  <c r="G91"/>
  <c r="D91"/>
  <c r="I90"/>
  <c r="H90"/>
  <c r="J90" s="1"/>
  <c r="G90"/>
  <c r="D90"/>
  <c r="I89"/>
  <c r="H89"/>
  <c r="J89"/>
  <c r="G89"/>
  <c r="D89"/>
  <c r="I88"/>
  <c r="H88"/>
  <c r="J88" s="1"/>
  <c r="G88"/>
  <c r="D88"/>
  <c r="I87"/>
  <c r="H87"/>
  <c r="J87" s="1"/>
  <c r="G87"/>
  <c r="D87"/>
  <c r="I86"/>
  <c r="H86"/>
  <c r="J86"/>
  <c r="G86"/>
  <c r="D86"/>
  <c r="I85"/>
  <c r="H85"/>
  <c r="J85" s="1"/>
  <c r="G85"/>
  <c r="D85"/>
  <c r="I84"/>
  <c r="H84"/>
  <c r="J84" s="1"/>
  <c r="G84"/>
  <c r="D84"/>
  <c r="I83"/>
  <c r="H83"/>
  <c r="J83" s="1"/>
  <c r="G83"/>
  <c r="D83"/>
  <c r="I82"/>
  <c r="H82"/>
  <c r="J82"/>
  <c r="G82"/>
  <c r="D82"/>
  <c r="I81"/>
  <c r="H81"/>
  <c r="J81" s="1"/>
  <c r="G81"/>
  <c r="D81"/>
  <c r="I80"/>
  <c r="H80"/>
  <c r="J80" s="1"/>
  <c r="G80"/>
  <c r="D80"/>
  <c r="I79"/>
  <c r="H79"/>
  <c r="J79" s="1"/>
  <c r="G79"/>
  <c r="D79"/>
  <c r="I78"/>
  <c r="H78"/>
  <c r="J78"/>
  <c r="G78"/>
  <c r="D78"/>
  <c r="I77"/>
  <c r="H77"/>
  <c r="J77" s="1"/>
  <c r="G77"/>
  <c r="D77"/>
  <c r="I76"/>
  <c r="H76"/>
  <c r="J76" s="1"/>
  <c r="G76"/>
  <c r="D76"/>
  <c r="I75"/>
  <c r="H75"/>
  <c r="J75" s="1"/>
  <c r="G75"/>
  <c r="D75"/>
  <c r="I74"/>
  <c r="H74"/>
  <c r="J74"/>
  <c r="G74"/>
  <c r="D74"/>
  <c r="I73"/>
  <c r="H73"/>
  <c r="J73" s="1"/>
  <c r="G73"/>
  <c r="D73"/>
  <c r="I72"/>
  <c r="H72"/>
  <c r="J72" s="1"/>
  <c r="G72"/>
  <c r="D72"/>
  <c r="I71"/>
  <c r="H71"/>
  <c r="J71" s="1"/>
  <c r="G71"/>
  <c r="D71"/>
  <c r="I70"/>
  <c r="H70"/>
  <c r="J70"/>
  <c r="G70"/>
  <c r="D70"/>
  <c r="I69"/>
  <c r="H69"/>
  <c r="J69" s="1"/>
  <c r="G69"/>
  <c r="D69"/>
  <c r="I68"/>
  <c r="H68"/>
  <c r="J68" s="1"/>
  <c r="G68"/>
  <c r="D68"/>
  <c r="I67"/>
  <c r="H67"/>
  <c r="J67" s="1"/>
  <c r="G67"/>
  <c r="D67"/>
  <c r="I66"/>
  <c r="H66"/>
  <c r="J66"/>
  <c r="G66"/>
  <c r="D66"/>
  <c r="I65"/>
  <c r="H65"/>
  <c r="J65" s="1"/>
  <c r="G65"/>
  <c r="D65"/>
  <c r="I64"/>
  <c r="H64"/>
  <c r="J64" s="1"/>
  <c r="G64"/>
  <c r="D64"/>
  <c r="I63"/>
  <c r="H63"/>
  <c r="J63" s="1"/>
  <c r="G63"/>
  <c r="D63"/>
  <c r="I62"/>
  <c r="H62"/>
  <c r="J62"/>
  <c r="G62"/>
  <c r="D62"/>
  <c r="I61"/>
  <c r="H61"/>
  <c r="J61" s="1"/>
  <c r="G61"/>
  <c r="D61"/>
  <c r="I60"/>
  <c r="H60"/>
  <c r="J60" s="1"/>
  <c r="G60"/>
  <c r="D60"/>
  <c r="I59"/>
  <c r="H59"/>
  <c r="J59" s="1"/>
  <c r="G59"/>
  <c r="D59"/>
  <c r="I58"/>
  <c r="H58"/>
  <c r="J58"/>
  <c r="G58"/>
  <c r="D58"/>
  <c r="I57"/>
  <c r="H57"/>
  <c r="J57" s="1"/>
  <c r="G57"/>
  <c r="D57"/>
  <c r="I56"/>
  <c r="H56"/>
  <c r="J56" s="1"/>
  <c r="G56"/>
  <c r="D56"/>
  <c r="I55"/>
  <c r="H55"/>
  <c r="J55" s="1"/>
  <c r="G55"/>
  <c r="D55"/>
  <c r="I54"/>
  <c r="H54"/>
  <c r="J54"/>
  <c r="G54"/>
  <c r="D54"/>
  <c r="I53"/>
  <c r="H53"/>
  <c r="J53" s="1"/>
  <c r="G53"/>
  <c r="D53"/>
  <c r="I52"/>
  <c r="H52"/>
  <c r="J52" s="1"/>
  <c r="G52"/>
  <c r="D52"/>
  <c r="I51"/>
  <c r="H51"/>
  <c r="J51" s="1"/>
  <c r="G51"/>
  <c r="D51"/>
  <c r="I50"/>
  <c r="H50"/>
  <c r="J50"/>
  <c r="G50"/>
  <c r="D50"/>
  <c r="I49"/>
  <c r="H49"/>
  <c r="J49" s="1"/>
  <c r="G49"/>
  <c r="D49"/>
  <c r="I48"/>
  <c r="H48"/>
  <c r="J48" s="1"/>
  <c r="G48"/>
  <c r="D48"/>
  <c r="I47"/>
  <c r="H47"/>
  <c r="J47" s="1"/>
  <c r="G47"/>
  <c r="D47"/>
  <c r="I46"/>
  <c r="H46"/>
  <c r="J46"/>
  <c r="G46"/>
  <c r="D46"/>
  <c r="I45"/>
  <c r="H45"/>
  <c r="J45" s="1"/>
  <c r="G45"/>
  <c r="D45"/>
  <c r="I44"/>
  <c r="H44"/>
  <c r="J44" s="1"/>
  <c r="G44"/>
  <c r="D44"/>
  <c r="I43"/>
  <c r="H43"/>
  <c r="J43" s="1"/>
  <c r="G43"/>
  <c r="D43"/>
  <c r="I42"/>
  <c r="H42"/>
  <c r="J42"/>
  <c r="G42"/>
  <c r="D42"/>
  <c r="I41"/>
  <c r="H41"/>
  <c r="J41" s="1"/>
  <c r="G41"/>
  <c r="D41"/>
  <c r="I40"/>
  <c r="H40"/>
  <c r="J40" s="1"/>
  <c r="G40"/>
  <c r="D40"/>
  <c r="I39"/>
  <c r="H39"/>
  <c r="J39" s="1"/>
  <c r="G39"/>
  <c r="D39"/>
  <c r="I38"/>
  <c r="H38"/>
  <c r="J38"/>
  <c r="G38"/>
  <c r="D38"/>
  <c r="I37"/>
  <c r="H37"/>
  <c r="J37" s="1"/>
  <c r="G37"/>
  <c r="D37"/>
  <c r="I36"/>
  <c r="H36"/>
  <c r="J36" s="1"/>
  <c r="G36"/>
  <c r="D36"/>
  <c r="I35"/>
  <c r="H35"/>
  <c r="J35" s="1"/>
  <c r="G35"/>
  <c r="D35"/>
  <c r="I34"/>
  <c r="H34"/>
  <c r="J34"/>
  <c r="G34"/>
  <c r="D34"/>
  <c r="I33"/>
  <c r="H33"/>
  <c r="J33" s="1"/>
  <c r="G33"/>
  <c r="D33"/>
  <c r="I32"/>
  <c r="H32"/>
  <c r="J32" s="1"/>
  <c r="G32"/>
  <c r="D32"/>
  <c r="I31"/>
  <c r="H31"/>
  <c r="J31" s="1"/>
  <c r="G31"/>
  <c r="D31"/>
  <c r="I30"/>
  <c r="H30"/>
  <c r="J30"/>
  <c r="G30"/>
  <c r="D30"/>
  <c r="I29"/>
  <c r="H29"/>
  <c r="J29" s="1"/>
  <c r="G29"/>
  <c r="D29"/>
  <c r="I28"/>
  <c r="H28"/>
  <c r="J28" s="1"/>
  <c r="G28"/>
  <c r="D28"/>
  <c r="I27"/>
  <c r="H27"/>
  <c r="J27" s="1"/>
  <c r="G27"/>
  <c r="D27"/>
  <c r="I26"/>
  <c r="H26"/>
  <c r="J26"/>
  <c r="G26"/>
  <c r="D26"/>
  <c r="I25"/>
  <c r="H25"/>
  <c r="J25" s="1"/>
  <c r="G25"/>
  <c r="D25"/>
  <c r="I24"/>
  <c r="H24"/>
  <c r="J24" s="1"/>
  <c r="G24"/>
  <c r="D24"/>
  <c r="I23"/>
  <c r="H23"/>
  <c r="J23" s="1"/>
  <c r="G23"/>
  <c r="D23"/>
  <c r="I22"/>
  <c r="H22"/>
  <c r="J22"/>
  <c r="G22"/>
  <c r="D22"/>
  <c r="I21"/>
  <c r="H21"/>
  <c r="J21" s="1"/>
  <c r="G21"/>
  <c r="D21"/>
  <c r="I20"/>
  <c r="H20"/>
  <c r="J20" s="1"/>
  <c r="G20"/>
  <c r="D20"/>
  <c r="I19"/>
  <c r="H19"/>
  <c r="J19" s="1"/>
  <c r="G19"/>
  <c r="D19"/>
  <c r="I18"/>
  <c r="H18"/>
  <c r="J18"/>
  <c r="G18"/>
  <c r="D18"/>
  <c r="I17"/>
  <c r="H17"/>
  <c r="J17" s="1"/>
  <c r="G17"/>
  <c r="D17"/>
  <c r="I16"/>
  <c r="H16"/>
  <c r="J16" s="1"/>
  <c r="G16"/>
  <c r="D16"/>
  <c r="I15"/>
  <c r="H15"/>
  <c r="J15" s="1"/>
  <c r="G15"/>
  <c r="D15"/>
  <c r="I14"/>
  <c r="H14"/>
  <c r="J14"/>
  <c r="G14"/>
  <c r="D14"/>
  <c r="I13"/>
  <c r="H13"/>
  <c r="J13" s="1"/>
  <c r="G13"/>
  <c r="D13"/>
  <c r="I12"/>
  <c r="H12"/>
  <c r="J12" s="1"/>
  <c r="G12"/>
  <c r="D12"/>
  <c r="I11"/>
  <c r="H11"/>
  <c r="J11" s="1"/>
  <c r="G11"/>
  <c r="D11"/>
  <c r="I10"/>
  <c r="H10"/>
  <c r="J10"/>
  <c r="G10"/>
  <c r="D10"/>
  <c r="I9"/>
  <c r="H9"/>
  <c r="J9" s="1"/>
  <c r="G9"/>
  <c r="D9"/>
  <c r="I8"/>
  <c r="H8"/>
  <c r="J8" s="1"/>
  <c r="G8"/>
  <c r="D8"/>
  <c r="I7"/>
  <c r="H7"/>
  <c r="J7" s="1"/>
  <c r="G7"/>
  <c r="D7"/>
  <c r="I6"/>
  <c r="H6"/>
  <c r="J6"/>
  <c r="G6"/>
  <c r="D6"/>
  <c r="J98" i="34"/>
  <c r="I98"/>
  <c r="F98"/>
  <c r="E98"/>
  <c r="J97"/>
  <c r="I97"/>
  <c r="F97"/>
  <c r="E97"/>
  <c r="J96"/>
  <c r="I96"/>
  <c r="F96"/>
  <c r="E96"/>
  <c r="J95"/>
  <c r="I95"/>
  <c r="F95"/>
  <c r="E95"/>
  <c r="J94"/>
  <c r="I94"/>
  <c r="F94"/>
  <c r="E94"/>
  <c r="J93"/>
  <c r="I93"/>
  <c r="F93"/>
  <c r="E93"/>
  <c r="J92"/>
  <c r="I92"/>
  <c r="F92"/>
  <c r="E92"/>
  <c r="J91"/>
  <c r="I91"/>
  <c r="F91"/>
  <c r="E91"/>
  <c r="J90"/>
  <c r="I90"/>
  <c r="F90"/>
  <c r="E90"/>
  <c r="J89"/>
  <c r="I89"/>
  <c r="F89"/>
  <c r="E89"/>
  <c r="J88"/>
  <c r="I88"/>
  <c r="F88"/>
  <c r="E88"/>
  <c r="J87"/>
  <c r="I87"/>
  <c r="F87"/>
  <c r="E87"/>
  <c r="J86"/>
  <c r="I86"/>
  <c r="F86"/>
  <c r="E86"/>
  <c r="J85"/>
  <c r="I85"/>
  <c r="F85"/>
  <c r="E85"/>
  <c r="J84"/>
  <c r="I84"/>
  <c r="F84"/>
  <c r="E84"/>
  <c r="J83"/>
  <c r="I83"/>
  <c r="F83"/>
  <c r="E83"/>
  <c r="J82"/>
  <c r="I82"/>
  <c r="F82"/>
  <c r="E82"/>
  <c r="J81"/>
  <c r="I81"/>
  <c r="F81"/>
  <c r="E81"/>
  <c r="J80"/>
  <c r="I80"/>
  <c r="F80"/>
  <c r="E80"/>
  <c r="J79"/>
  <c r="I79"/>
  <c r="F79"/>
  <c r="E79"/>
  <c r="J78"/>
  <c r="I78"/>
  <c r="F78"/>
  <c r="E78"/>
  <c r="J77"/>
  <c r="I77"/>
  <c r="F77"/>
  <c r="E77"/>
  <c r="J76"/>
  <c r="I76"/>
  <c r="F76"/>
  <c r="E76"/>
  <c r="J75"/>
  <c r="I75"/>
  <c r="F75"/>
  <c r="E75"/>
  <c r="J74"/>
  <c r="I74"/>
  <c r="F74"/>
  <c r="E74"/>
  <c r="J73"/>
  <c r="I73"/>
  <c r="F73"/>
  <c r="E73"/>
  <c r="J72"/>
  <c r="I72"/>
  <c r="F72"/>
  <c r="E72"/>
  <c r="J71"/>
  <c r="I71"/>
  <c r="F71"/>
  <c r="E71"/>
  <c r="J70"/>
  <c r="I70"/>
  <c r="F70"/>
  <c r="E70"/>
  <c r="J69"/>
  <c r="I69"/>
  <c r="F69"/>
  <c r="E69"/>
  <c r="J68"/>
  <c r="I68"/>
  <c r="F68"/>
  <c r="E68"/>
  <c r="J67"/>
  <c r="I67"/>
  <c r="F67"/>
  <c r="E67"/>
  <c r="J66"/>
  <c r="I66"/>
  <c r="F66"/>
  <c r="E66"/>
  <c r="J65"/>
  <c r="I65"/>
  <c r="F65"/>
  <c r="E65"/>
  <c r="J64"/>
  <c r="I64"/>
  <c r="F64"/>
  <c r="E64"/>
  <c r="J63"/>
  <c r="I63"/>
  <c r="F63"/>
  <c r="E63"/>
  <c r="J62"/>
  <c r="I62"/>
  <c r="F62"/>
  <c r="E62"/>
  <c r="J61"/>
  <c r="I61"/>
  <c r="F61"/>
  <c r="E61"/>
  <c r="J60"/>
  <c r="I60"/>
  <c r="F60"/>
  <c r="E60"/>
  <c r="J59"/>
  <c r="I59"/>
  <c r="F59"/>
  <c r="E59"/>
  <c r="J58"/>
  <c r="I58"/>
  <c r="F58"/>
  <c r="E58"/>
  <c r="J57"/>
  <c r="I57"/>
  <c r="F57"/>
  <c r="E57"/>
  <c r="J56"/>
  <c r="I56"/>
  <c r="F56"/>
  <c r="E56"/>
  <c r="J55"/>
  <c r="I55"/>
  <c r="F55"/>
  <c r="E55"/>
  <c r="J54"/>
  <c r="I54"/>
  <c r="F54"/>
  <c r="E54"/>
  <c r="J53"/>
  <c r="I53"/>
  <c r="F53"/>
  <c r="E53"/>
  <c r="J52"/>
  <c r="I52"/>
  <c r="F52"/>
  <c r="E52"/>
  <c r="J51"/>
  <c r="I51"/>
  <c r="F51"/>
  <c r="E51"/>
  <c r="J50"/>
  <c r="I50"/>
  <c r="F50"/>
  <c r="E50"/>
  <c r="J49"/>
  <c r="I49"/>
  <c r="F49"/>
  <c r="E49"/>
  <c r="J48"/>
  <c r="I48"/>
  <c r="F48"/>
  <c r="E48"/>
  <c r="J47"/>
  <c r="I47"/>
  <c r="F47"/>
  <c r="E47"/>
  <c r="J46"/>
  <c r="I46"/>
  <c r="F46"/>
  <c r="E46"/>
  <c r="J45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J9"/>
  <c r="I9"/>
  <c r="F9"/>
  <c r="E9"/>
  <c r="J8"/>
  <c r="I8"/>
  <c r="F8"/>
  <c r="E8"/>
  <c r="J7"/>
  <c r="I7"/>
  <c r="F7"/>
  <c r="E7"/>
  <c r="CF5" i="35"/>
  <c r="CN32"/>
  <c r="CM32"/>
  <c r="CK32"/>
  <c r="CJ32"/>
  <c r="CH32"/>
  <c r="CG32"/>
  <c r="CE32"/>
  <c r="CC32"/>
  <c r="CB32"/>
  <c r="BZ32"/>
  <c r="BY32"/>
  <c r="BW32"/>
  <c r="BV32"/>
  <c r="BT32"/>
  <c r="BS32"/>
  <c r="BQ32"/>
  <c r="BP32"/>
  <c r="BN32"/>
  <c r="BM32"/>
  <c r="BK32"/>
  <c r="BJ32"/>
  <c r="BH32"/>
  <c r="BG32"/>
  <c r="BE32"/>
  <c r="BD32"/>
  <c r="BB32"/>
  <c r="BA32"/>
  <c r="AY32"/>
  <c r="AX32"/>
  <c r="AV32"/>
  <c r="AU32"/>
  <c r="CO31"/>
  <c r="CL31"/>
  <c r="CI31"/>
  <c r="CF31"/>
  <c r="CD31"/>
  <c r="CA31"/>
  <c r="BX31"/>
  <c r="BU31"/>
  <c r="BR31"/>
  <c r="BO31"/>
  <c r="BL31"/>
  <c r="BI31"/>
  <c r="BF31"/>
  <c r="BC31"/>
  <c r="AZ31"/>
  <c r="AW31"/>
  <c r="CO30"/>
  <c r="CL30"/>
  <c r="CI30"/>
  <c r="CF30"/>
  <c r="CD30"/>
  <c r="CA30"/>
  <c r="BX30"/>
  <c r="BU30"/>
  <c r="BR30"/>
  <c r="BO30"/>
  <c r="BL30"/>
  <c r="BI30"/>
  <c r="BF30"/>
  <c r="BC30"/>
  <c r="AZ30"/>
  <c r="AW30"/>
  <c r="CO29"/>
  <c r="CL29"/>
  <c r="CI29"/>
  <c r="CF29"/>
  <c r="CD29"/>
  <c r="CA29"/>
  <c r="BX29"/>
  <c r="BU29"/>
  <c r="BR29"/>
  <c r="BO29"/>
  <c r="BL29"/>
  <c r="BI29"/>
  <c r="BF29"/>
  <c r="BC29"/>
  <c r="AZ29"/>
  <c r="AW29"/>
  <c r="CO28"/>
  <c r="CL28"/>
  <c r="CI28"/>
  <c r="CF28"/>
  <c r="CD28"/>
  <c r="CA28"/>
  <c r="BX28"/>
  <c r="BU28"/>
  <c r="BR28"/>
  <c r="BO28"/>
  <c r="BL28"/>
  <c r="BI28"/>
  <c r="BF28"/>
  <c r="BC28"/>
  <c r="AZ28"/>
  <c r="AW28"/>
  <c r="CO27"/>
  <c r="CL27"/>
  <c r="CI27"/>
  <c r="CF27"/>
  <c r="CD27"/>
  <c r="CA27"/>
  <c r="BX27"/>
  <c r="BU27"/>
  <c r="BR27"/>
  <c r="BO27"/>
  <c r="BL27"/>
  <c r="BI27"/>
  <c r="BF27"/>
  <c r="BC27"/>
  <c r="AZ27"/>
  <c r="AW27"/>
  <c r="CO26"/>
  <c r="CL26"/>
  <c r="CI26"/>
  <c r="CF26"/>
  <c r="CD26"/>
  <c r="CA26"/>
  <c r="BX26"/>
  <c r="BU26"/>
  <c r="BR26"/>
  <c r="BO26"/>
  <c r="BL26"/>
  <c r="BI26"/>
  <c r="BF26"/>
  <c r="BC26"/>
  <c r="AZ26"/>
  <c r="AW26"/>
  <c r="CO25"/>
  <c r="CL25"/>
  <c r="CI25"/>
  <c r="CF25"/>
  <c r="CD25"/>
  <c r="CA25"/>
  <c r="BX25"/>
  <c r="BU25"/>
  <c r="BR25"/>
  <c r="BO25"/>
  <c r="BL25"/>
  <c r="BI25"/>
  <c r="BF25"/>
  <c r="BC25"/>
  <c r="AZ25"/>
  <c r="AW25"/>
  <c r="CO24"/>
  <c r="CL24"/>
  <c r="CI24"/>
  <c r="CF24"/>
  <c r="CD24"/>
  <c r="CA24"/>
  <c r="BX24"/>
  <c r="BU24"/>
  <c r="BR24"/>
  <c r="BO24"/>
  <c r="BL24"/>
  <c r="BI24"/>
  <c r="BF24"/>
  <c r="BC24"/>
  <c r="AZ24"/>
  <c r="AW24"/>
  <c r="CO23"/>
  <c r="CL23"/>
  <c r="CI23"/>
  <c r="CF23"/>
  <c r="CD23"/>
  <c r="CA23"/>
  <c r="BX23"/>
  <c r="BU23"/>
  <c r="BR23"/>
  <c r="BO23"/>
  <c r="BL23"/>
  <c r="BI23"/>
  <c r="BF23"/>
  <c r="BC23"/>
  <c r="AZ23"/>
  <c r="AW23"/>
  <c r="CO22"/>
  <c r="CL22"/>
  <c r="CI22"/>
  <c r="CF22"/>
  <c r="CD22"/>
  <c r="CA22"/>
  <c r="BX22"/>
  <c r="BU22"/>
  <c r="BR22"/>
  <c r="BO22"/>
  <c r="BL22"/>
  <c r="BI22"/>
  <c r="BF22"/>
  <c r="BC22"/>
  <c r="AZ22"/>
  <c r="AW22"/>
  <c r="CO21"/>
  <c r="CL21"/>
  <c r="CI21"/>
  <c r="CF21"/>
  <c r="CD21"/>
  <c r="CA21"/>
  <c r="BX21"/>
  <c r="BU21"/>
  <c r="BR21"/>
  <c r="BO21"/>
  <c r="BL21"/>
  <c r="BI21"/>
  <c r="BF21"/>
  <c r="BC21"/>
  <c r="AZ21"/>
  <c r="AW21"/>
  <c r="CO20"/>
  <c r="CL20"/>
  <c r="CI20"/>
  <c r="CF20"/>
  <c r="CD20"/>
  <c r="CA20"/>
  <c r="BX20"/>
  <c r="BU20"/>
  <c r="BR20"/>
  <c r="BO20"/>
  <c r="BL20"/>
  <c r="BI20"/>
  <c r="BF20"/>
  <c r="BC20"/>
  <c r="AZ20"/>
  <c r="AW20"/>
  <c r="CO19"/>
  <c r="CL19"/>
  <c r="CI19"/>
  <c r="CF19"/>
  <c r="CD19"/>
  <c r="CA19"/>
  <c r="BX19"/>
  <c r="BU19"/>
  <c r="BR19"/>
  <c r="BO19"/>
  <c r="BL19"/>
  <c r="BI19"/>
  <c r="BF19"/>
  <c r="BC19"/>
  <c r="AZ19"/>
  <c r="AW19"/>
  <c r="CO18"/>
  <c r="CL18"/>
  <c r="CI18"/>
  <c r="CF18"/>
  <c r="CD18"/>
  <c r="CA18"/>
  <c r="BX18"/>
  <c r="BU18"/>
  <c r="BR18"/>
  <c r="BO18"/>
  <c r="BL18"/>
  <c r="BI18"/>
  <c r="BF18"/>
  <c r="BC18"/>
  <c r="AZ18"/>
  <c r="AW18"/>
  <c r="CO17"/>
  <c r="CL17"/>
  <c r="CI17"/>
  <c r="CF17"/>
  <c r="CD17"/>
  <c r="CA17"/>
  <c r="BX17"/>
  <c r="BU17"/>
  <c r="BR17"/>
  <c r="BO17"/>
  <c r="BL17"/>
  <c r="BI17"/>
  <c r="BF17"/>
  <c r="BC17"/>
  <c r="AZ17"/>
  <c r="AW17"/>
  <c r="CN16"/>
  <c r="CM16"/>
  <c r="CK16"/>
  <c r="CJ16"/>
  <c r="CH16"/>
  <c r="CG16"/>
  <c r="CE16"/>
  <c r="CC16"/>
  <c r="CB16"/>
  <c r="BZ16"/>
  <c r="BY16"/>
  <c r="BW16"/>
  <c r="BV16"/>
  <c r="BT16"/>
  <c r="BS16"/>
  <c r="BQ16"/>
  <c r="BP16"/>
  <c r="BN16"/>
  <c r="BM16"/>
  <c r="BK16"/>
  <c r="BJ16"/>
  <c r="BH16"/>
  <c r="BG16"/>
  <c r="BE16"/>
  <c r="BD16"/>
  <c r="BB16"/>
  <c r="BA16"/>
  <c r="AY16"/>
  <c r="AX16"/>
  <c r="AV16"/>
  <c r="AU16"/>
  <c r="E16"/>
  <c r="D16"/>
  <c r="C16"/>
  <c r="B16"/>
  <c r="CO15"/>
  <c r="CL15"/>
  <c r="CI15"/>
  <c r="CF15"/>
  <c r="CD15"/>
  <c r="CA15"/>
  <c r="BX15"/>
  <c r="BU15"/>
  <c r="BR15"/>
  <c r="BO15"/>
  <c r="BL15"/>
  <c r="BI15"/>
  <c r="BF15"/>
  <c r="BC15"/>
  <c r="AZ15"/>
  <c r="AW15"/>
  <c r="CO13"/>
  <c r="CL13"/>
  <c r="CI13"/>
  <c r="CF13"/>
  <c r="CD13"/>
  <c r="CA13"/>
  <c r="BX13"/>
  <c r="BU13"/>
  <c r="BR13"/>
  <c r="BO13"/>
  <c r="BL13"/>
  <c r="BI13"/>
  <c r="BF13"/>
  <c r="BC13"/>
  <c r="AZ13"/>
  <c r="AW13"/>
  <c r="CO12"/>
  <c r="CL12"/>
  <c r="CI12"/>
  <c r="CF12"/>
  <c r="CD12"/>
  <c r="CA12"/>
  <c r="BX12"/>
  <c r="BU12"/>
  <c r="BR12"/>
  <c r="BO12"/>
  <c r="BL12"/>
  <c r="BI12"/>
  <c r="BF12"/>
  <c r="BC12"/>
  <c r="AZ12"/>
  <c r="AW12"/>
  <c r="CO11"/>
  <c r="CL11"/>
  <c r="CI11"/>
  <c r="CF11"/>
  <c r="CD11"/>
  <c r="CA11"/>
  <c r="BX11"/>
  <c r="BU11"/>
  <c r="BR11"/>
  <c r="BO11"/>
  <c r="BL11"/>
  <c r="BI11"/>
  <c r="BF11"/>
  <c r="BC11"/>
  <c r="AZ11"/>
  <c r="AW11"/>
  <c r="CN10"/>
  <c r="CM10"/>
  <c r="CK10"/>
  <c r="CJ10"/>
  <c r="CH10"/>
  <c r="CG10"/>
  <c r="CE10"/>
  <c r="CC10"/>
  <c r="CB10"/>
  <c r="BZ10"/>
  <c r="BY10"/>
  <c r="BW10"/>
  <c r="BV10"/>
  <c r="BT10"/>
  <c r="BS10"/>
  <c r="BQ10"/>
  <c r="BP10"/>
  <c r="BN10"/>
  <c r="BM10"/>
  <c r="BK10"/>
  <c r="BJ10"/>
  <c r="BH10"/>
  <c r="BG10"/>
  <c r="BE10"/>
  <c r="BD10"/>
  <c r="BB10"/>
  <c r="BA10"/>
  <c r="AY10"/>
  <c r="AX10"/>
  <c r="AV10"/>
  <c r="AU10"/>
  <c r="E10"/>
  <c r="D10"/>
  <c r="C10"/>
  <c r="B10"/>
  <c r="CO9"/>
  <c r="CL9"/>
  <c r="CI9"/>
  <c r="CF9"/>
  <c r="CD9"/>
  <c r="CA9"/>
  <c r="BX9"/>
  <c r="BU9"/>
  <c r="BR9"/>
  <c r="BO9"/>
  <c r="BL9"/>
  <c r="BI9"/>
  <c r="BF9"/>
  <c r="BC9"/>
  <c r="AZ9"/>
  <c r="AW9"/>
  <c r="CN8"/>
  <c r="CM8"/>
  <c r="CK8"/>
  <c r="CJ8"/>
  <c r="CH8"/>
  <c r="CG8"/>
  <c r="CE8"/>
  <c r="CC8"/>
  <c r="CB8"/>
  <c r="BZ8"/>
  <c r="BY8"/>
  <c r="BW8"/>
  <c r="BV8"/>
  <c r="BT8"/>
  <c r="BS8"/>
  <c r="BQ8"/>
  <c r="BP8"/>
  <c r="BN8"/>
  <c r="BM8"/>
  <c r="BK8"/>
  <c r="BJ8"/>
  <c r="BH8"/>
  <c r="BG8"/>
  <c r="BE8"/>
  <c r="BD8"/>
  <c r="BB8"/>
  <c r="BA8"/>
  <c r="AY8"/>
  <c r="AX8"/>
  <c r="AV8"/>
  <c r="AU8"/>
  <c r="E8"/>
  <c r="CO7"/>
  <c r="CL7"/>
  <c r="CI7"/>
  <c r="CF7"/>
  <c r="CD7"/>
  <c r="CA7"/>
  <c r="BX7"/>
  <c r="BU7"/>
  <c r="BR7"/>
  <c r="BO7"/>
  <c r="BL7"/>
  <c r="BI7"/>
  <c r="BF7"/>
  <c r="BC7"/>
  <c r="AZ7"/>
  <c r="AW7"/>
  <c r="CO5"/>
  <c r="CL5"/>
  <c r="CI5"/>
  <c r="CD5"/>
  <c r="CA5"/>
  <c r="BX5"/>
  <c r="BU5"/>
  <c r="BR5"/>
  <c r="BO5"/>
  <c r="BL5"/>
  <c r="BI5"/>
  <c r="BF5"/>
  <c r="BC5"/>
  <c r="AZ5"/>
  <c r="AW5"/>
  <c r="I7" i="22"/>
  <c r="I8"/>
  <c r="AI16"/>
  <c r="BI30" i="15"/>
  <c r="BK29"/>
  <c r="AI29" i="22"/>
  <c r="AI25"/>
  <c r="X36" i="21"/>
  <c r="S36"/>
  <c r="Z36"/>
  <c r="Z37"/>
  <c r="Y36"/>
  <c r="X20"/>
  <c r="S20"/>
  <c r="AJ40" i="22"/>
  <c r="AI40"/>
  <c r="AJ39"/>
  <c r="AI39"/>
  <c r="AJ37"/>
  <c r="AI37"/>
  <c r="AJ36"/>
  <c r="AI36"/>
  <c r="AJ35"/>
  <c r="AI35"/>
  <c r="AJ34"/>
  <c r="AI34"/>
  <c r="AI33"/>
  <c r="AJ32"/>
  <c r="AI32"/>
  <c r="AJ31"/>
  <c r="AI31"/>
  <c r="AJ30"/>
  <c r="AI30"/>
  <c r="AJ29"/>
  <c r="AJ28"/>
  <c r="AI28"/>
  <c r="AJ27"/>
  <c r="AI27"/>
  <c r="AJ26"/>
  <c r="AI26"/>
  <c r="AJ24"/>
  <c r="AJ22"/>
  <c r="AJ21"/>
  <c r="AJ20"/>
  <c r="AI24"/>
  <c r="AI23"/>
  <c r="AI22"/>
  <c r="AI21"/>
  <c r="AI20"/>
  <c r="AI19"/>
  <c r="AI18"/>
  <c r="AJ17"/>
  <c r="AJ16"/>
  <c r="AJ15"/>
  <c r="AD36"/>
  <c r="AC40"/>
  <c r="AD40"/>
  <c r="AC38"/>
  <c r="AD38"/>
  <c r="AC37"/>
  <c r="AJ7"/>
  <c r="AH6"/>
  <c r="AI6" s="1"/>
  <c r="AD31"/>
  <c r="AC31"/>
  <c r="AC33"/>
  <c r="AC32"/>
  <c r="AC21"/>
  <c r="AC8"/>
  <c r="AC13"/>
  <c r="BL11" i="15"/>
  <c r="BK23"/>
  <c r="BK11"/>
  <c r="BI22"/>
  <c r="BH10"/>
  <c r="BK10"/>
  <c r="BI25"/>
  <c r="W42" i="22"/>
  <c r="AC22"/>
  <c r="AD22"/>
  <c r="AD39"/>
  <c r="AC39"/>
  <c r="AC36"/>
  <c r="AD35"/>
  <c r="AC35"/>
  <c r="AD34"/>
  <c r="AC34"/>
  <c r="AD33"/>
  <c r="AD32"/>
  <c r="AD30"/>
  <c r="AC30"/>
  <c r="AD29"/>
  <c r="AC29"/>
  <c r="AD28"/>
  <c r="AC28"/>
  <c r="AD27"/>
  <c r="AC27"/>
  <c r="AD26"/>
  <c r="AC26"/>
  <c r="AD25"/>
  <c r="AC25"/>
  <c r="AD24"/>
  <c r="AC24"/>
  <c r="AD23"/>
  <c r="AC23"/>
  <c r="AC20"/>
  <c r="AD19"/>
  <c r="AC19"/>
  <c r="AD18"/>
  <c r="AC18"/>
  <c r="AD17"/>
  <c r="AC17"/>
  <c r="AD16"/>
  <c r="AC16"/>
  <c r="AD15"/>
  <c r="AC15"/>
  <c r="AD14"/>
  <c r="AC14"/>
  <c r="AD13"/>
  <c r="AD12"/>
  <c r="AC12"/>
  <c r="AD11"/>
  <c r="AC11"/>
  <c r="AD10"/>
  <c r="AC10"/>
  <c r="AD9"/>
  <c r="AD8"/>
  <c r="AD7"/>
  <c r="AC9"/>
  <c r="AC7"/>
  <c r="BN44" i="15"/>
  <c r="BM44"/>
  <c r="BL44"/>
  <c r="BK44"/>
  <c r="BI44"/>
  <c r="BN43"/>
  <c r="BM43"/>
  <c r="BL43"/>
  <c r="BK43"/>
  <c r="BI43"/>
  <c r="BN42"/>
  <c r="BM42"/>
  <c r="BL42"/>
  <c r="BK42"/>
  <c r="BI42"/>
  <c r="BN41"/>
  <c r="BM41"/>
  <c r="BL41"/>
  <c r="BK41"/>
  <c r="BI41"/>
  <c r="BN40"/>
  <c r="BM40"/>
  <c r="BL40"/>
  <c r="BK40"/>
  <c r="BI40"/>
  <c r="BN39"/>
  <c r="BM39"/>
  <c r="BL39"/>
  <c r="BK39"/>
  <c r="BN38"/>
  <c r="BM38"/>
  <c r="BL38"/>
  <c r="BK38"/>
  <c r="BI38"/>
  <c r="BM37"/>
  <c r="BK37"/>
  <c r="BI37"/>
  <c r="BN36"/>
  <c r="BM36"/>
  <c r="BL36"/>
  <c r="BK36"/>
  <c r="BI36"/>
  <c r="BN35"/>
  <c r="BM35"/>
  <c r="BL35"/>
  <c r="BK35"/>
  <c r="BI35"/>
  <c r="BN34"/>
  <c r="BM34"/>
  <c r="BL34"/>
  <c r="BK34"/>
  <c r="BI34"/>
  <c r="BN33"/>
  <c r="BM33"/>
  <c r="BL33"/>
  <c r="BK33"/>
  <c r="BI33"/>
  <c r="BN32"/>
  <c r="BM32"/>
  <c r="BL32"/>
  <c r="BK32"/>
  <c r="BI32"/>
  <c r="BN31"/>
  <c r="BM31"/>
  <c r="BL31"/>
  <c r="BK31"/>
  <c r="BI31"/>
  <c r="BN30"/>
  <c r="BM30"/>
  <c r="BL30"/>
  <c r="BK30"/>
  <c r="BN29"/>
  <c r="BM29"/>
  <c r="BL29"/>
  <c r="BI29"/>
  <c r="BN28"/>
  <c r="BM28"/>
  <c r="BL28"/>
  <c r="BK28"/>
  <c r="BI28"/>
  <c r="BN27"/>
  <c r="BM27"/>
  <c r="BK27"/>
  <c r="BI27"/>
  <c r="BM26"/>
  <c r="BK26"/>
  <c r="BI26"/>
  <c r="BN25"/>
  <c r="BM25"/>
  <c r="BL25"/>
  <c r="BK25"/>
  <c r="BN24"/>
  <c r="BM24"/>
  <c r="BL24"/>
  <c r="BK24"/>
  <c r="BI24"/>
  <c r="BN23"/>
  <c r="BM23"/>
  <c r="BL23"/>
  <c r="BI23"/>
  <c r="BN22"/>
  <c r="BM22"/>
  <c r="BL22"/>
  <c r="BK22"/>
  <c r="BN21"/>
  <c r="BM21"/>
  <c r="BL21"/>
  <c r="BK21"/>
  <c r="BI21"/>
  <c r="BN20"/>
  <c r="BM20"/>
  <c r="BL20"/>
  <c r="BK20"/>
  <c r="BI20"/>
  <c r="BN19"/>
  <c r="BM19"/>
  <c r="BL19"/>
  <c r="BK19"/>
  <c r="BI19"/>
  <c r="BN18"/>
  <c r="BM18"/>
  <c r="BL18"/>
  <c r="BK18"/>
  <c r="BI18"/>
  <c r="BM11"/>
  <c r="AU14"/>
  <c r="AU11"/>
  <c r="AX12"/>
  <c r="AW12"/>
  <c r="AZ12"/>
  <c r="AY11"/>
  <c r="AF10"/>
  <c r="AZ38"/>
  <c r="AZ39"/>
  <c r="AZ40"/>
  <c r="AZ42"/>
  <c r="AZ44"/>
  <c r="AZ19"/>
  <c r="AZ20"/>
  <c r="AZ21"/>
  <c r="AZ22"/>
  <c r="AZ23"/>
  <c r="AZ26"/>
  <c r="AZ27"/>
  <c r="AZ28"/>
  <c r="AZ29"/>
  <c r="AZ30"/>
  <c r="AZ31"/>
  <c r="AZ32"/>
  <c r="AZ33"/>
  <c r="AZ34"/>
  <c r="AZ35"/>
  <c r="AZ36"/>
  <c r="AZ37"/>
  <c r="AZ13"/>
  <c r="AZ14"/>
  <c r="AZ15"/>
  <c r="AZ16"/>
  <c r="AZ17"/>
  <c r="AZ18"/>
  <c r="AJ11"/>
  <c r="AL11"/>
  <c r="AK16"/>
  <c r="AY38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9"/>
  <c r="AY40"/>
  <c r="AY41"/>
  <c r="AY42"/>
  <c r="AY43"/>
  <c r="AY44"/>
  <c r="AX33"/>
  <c r="AX34"/>
  <c r="AX35"/>
  <c r="AX36"/>
  <c r="AX37"/>
  <c r="AX38"/>
  <c r="AX39"/>
  <c r="AX40"/>
  <c r="AX42"/>
  <c r="AX43"/>
  <c r="AX44"/>
  <c r="AX21"/>
  <c r="AX22"/>
  <c r="AX23"/>
  <c r="AX26"/>
  <c r="AX27"/>
  <c r="AX28"/>
  <c r="AX29"/>
  <c r="AX30"/>
  <c r="AX31"/>
  <c r="AX32"/>
  <c r="AX13"/>
  <c r="AX14"/>
  <c r="AX15"/>
  <c r="AX16"/>
  <c r="AX17"/>
  <c r="AX18"/>
  <c r="AX19"/>
  <c r="AX20"/>
  <c r="AX11"/>
  <c r="AW11"/>
  <c r="AW34"/>
  <c r="AW15"/>
  <c r="AI11"/>
  <c r="AW13"/>
  <c r="AW14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5"/>
  <c r="AW36"/>
  <c r="AW37"/>
  <c r="AW38"/>
  <c r="AW39"/>
  <c r="AW40"/>
  <c r="AW41"/>
  <c r="AW42"/>
  <c r="AW43"/>
  <c r="AW44"/>
  <c r="AH13"/>
  <c r="AG12"/>
  <c r="T13"/>
  <c r="AH16"/>
  <c r="AH12"/>
  <c r="AU12"/>
  <c r="AU13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G11"/>
  <c r="AT10"/>
  <c r="AY10" s="1"/>
  <c r="AU10"/>
  <c r="G11"/>
  <c r="F11"/>
  <c r="E11"/>
  <c r="R120" i="16"/>
  <c r="S134"/>
  <c r="V116"/>
  <c r="V30" i="21"/>
  <c r="V11"/>
  <c r="V41"/>
  <c r="V48"/>
  <c r="V56"/>
  <c r="V89"/>
  <c r="V99"/>
  <c r="O89" i="16"/>
  <c r="P78"/>
  <c r="R134"/>
  <c r="Q134"/>
  <c r="O134"/>
  <c r="T132"/>
  <c r="S132"/>
  <c r="R132"/>
  <c r="Q132"/>
  <c r="O132"/>
  <c r="T130"/>
  <c r="S130"/>
  <c r="R130"/>
  <c r="Q130"/>
  <c r="O130"/>
  <c r="S128"/>
  <c r="Q128"/>
  <c r="O128"/>
  <c r="T126"/>
  <c r="S126"/>
  <c r="R126"/>
  <c r="Q126"/>
  <c r="O126"/>
  <c r="T124"/>
  <c r="S124"/>
  <c r="R124"/>
  <c r="Q124"/>
  <c r="O124"/>
  <c r="T122"/>
  <c r="S122"/>
  <c r="R122"/>
  <c r="Q122"/>
  <c r="T120"/>
  <c r="S120"/>
  <c r="Q120"/>
  <c r="O120"/>
  <c r="T118"/>
  <c r="S118"/>
  <c r="R118"/>
  <c r="W116"/>
  <c r="O91"/>
  <c r="Y8" i="21"/>
  <c r="W8"/>
  <c r="W100"/>
  <c r="W90"/>
  <c r="W87"/>
  <c r="X82"/>
  <c r="W82"/>
  <c r="X49"/>
  <c r="W49"/>
  <c r="X43"/>
  <c r="W43"/>
  <c r="W31"/>
  <c r="W28"/>
  <c r="W24"/>
  <c r="X8"/>
  <c r="W96"/>
  <c r="W92"/>
  <c r="W91"/>
  <c r="X100"/>
  <c r="X90"/>
  <c r="X91"/>
  <c r="Z96"/>
  <c r="Y96"/>
  <c r="X96"/>
  <c r="X92"/>
  <c r="Z100"/>
  <c r="Y100"/>
  <c r="X87"/>
  <c r="Z85"/>
  <c r="X86"/>
  <c r="Z83"/>
  <c r="X83"/>
  <c r="W83"/>
  <c r="W79"/>
  <c r="X84"/>
  <c r="W81"/>
  <c r="W84"/>
  <c r="W85"/>
  <c r="W86"/>
  <c r="W80"/>
  <c r="Y79"/>
  <c r="W66"/>
  <c r="Y70"/>
  <c r="X70"/>
  <c r="W70"/>
  <c r="X67"/>
  <c r="W67"/>
  <c r="W65"/>
  <c r="X66"/>
  <c r="X57"/>
  <c r="X60"/>
  <c r="X63"/>
  <c r="Z65"/>
  <c r="Y60"/>
  <c r="W60"/>
  <c r="Y57"/>
  <c r="W57"/>
  <c r="Y49"/>
  <c r="W46"/>
  <c r="Y39"/>
  <c r="W39"/>
  <c r="X39"/>
  <c r="X44"/>
  <c r="X45"/>
  <c r="X46"/>
  <c r="W44"/>
  <c r="W45"/>
  <c r="Y37"/>
  <c r="W37"/>
  <c r="W36"/>
  <c r="X34"/>
  <c r="X35"/>
  <c r="W32"/>
  <c r="W33"/>
  <c r="W34"/>
  <c r="W35"/>
  <c r="X31"/>
  <c r="W12"/>
  <c r="Y28"/>
  <c r="Z27"/>
  <c r="Z24"/>
  <c r="Y24"/>
  <c r="X25"/>
  <c r="W25"/>
  <c r="X24"/>
  <c r="X23"/>
  <c r="S23"/>
  <c r="W23"/>
  <c r="R23"/>
  <c r="X13"/>
  <c r="S13"/>
  <c r="W20"/>
  <c r="W17"/>
  <c r="W13"/>
  <c r="R12"/>
  <c r="Z8"/>
  <c r="T8"/>
  <c r="S8"/>
  <c r="R8"/>
  <c r="Z92"/>
  <c r="Y92"/>
  <c r="Z91"/>
  <c r="Y91"/>
  <c r="Z90"/>
  <c r="Y90"/>
  <c r="Y87"/>
  <c r="Z86"/>
  <c r="Y86"/>
  <c r="Y85"/>
  <c r="Z84"/>
  <c r="Y84"/>
  <c r="Y83"/>
  <c r="Y82"/>
  <c r="V71"/>
  <c r="Z70"/>
  <c r="Z67"/>
  <c r="Y67"/>
  <c r="Z66"/>
  <c r="Y66"/>
  <c r="Y65"/>
  <c r="Z63"/>
  <c r="Y63"/>
  <c r="Z60"/>
  <c r="Z57"/>
  <c r="Z49"/>
  <c r="Z46"/>
  <c r="Y46"/>
  <c r="Z45"/>
  <c r="Y45"/>
  <c r="Z44"/>
  <c r="Y44"/>
  <c r="Z39"/>
  <c r="Y35"/>
  <c r="Z34"/>
  <c r="Y34"/>
  <c r="Z33"/>
  <c r="Y33"/>
  <c r="Z32"/>
  <c r="Y32"/>
  <c r="Z31"/>
  <c r="Y31"/>
  <c r="Y27"/>
  <c r="Z26"/>
  <c r="Y26"/>
  <c r="Z25"/>
  <c r="Y25"/>
  <c r="Y23"/>
  <c r="Z17"/>
  <c r="Y17"/>
  <c r="Y12"/>
  <c r="X42" i="22"/>
  <c r="X40"/>
  <c r="W40"/>
  <c r="W39"/>
  <c r="X38"/>
  <c r="W38"/>
  <c r="X37"/>
  <c r="W37"/>
  <c r="W36"/>
  <c r="W35"/>
  <c r="X34"/>
  <c r="W34"/>
  <c r="W31"/>
  <c r="W33"/>
  <c r="W32"/>
  <c r="X32"/>
  <c r="X33"/>
  <c r="X31"/>
  <c r="W30"/>
  <c r="X29"/>
  <c r="W29"/>
  <c r="X28"/>
  <c r="W28"/>
  <c r="X27"/>
  <c r="W27"/>
  <c r="X26"/>
  <c r="W26"/>
  <c r="X25"/>
  <c r="W25"/>
  <c r="X24"/>
  <c r="X23"/>
  <c r="W24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W7"/>
  <c r="W8"/>
  <c r="W9"/>
  <c r="W10"/>
  <c r="X10"/>
  <c r="X9"/>
  <c r="X8"/>
  <c r="X7"/>
  <c r="Q35"/>
  <c r="Q38"/>
  <c r="Q11"/>
  <c r="P38"/>
  <c r="P39"/>
  <c r="Q27"/>
  <c r="P27"/>
  <c r="Q28"/>
  <c r="P28"/>
  <c r="Q29"/>
  <c r="P29"/>
  <c r="Q30"/>
  <c r="P30"/>
  <c r="Q31"/>
  <c r="P31"/>
  <c r="Q32"/>
  <c r="P32"/>
  <c r="Q33"/>
  <c r="P33"/>
  <c r="Q34"/>
  <c r="P34"/>
  <c r="P35"/>
  <c r="P36"/>
  <c r="P37"/>
  <c r="P26"/>
  <c r="Q24"/>
  <c r="Q26"/>
  <c r="Q25"/>
  <c r="P25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P11"/>
  <c r="Q10"/>
  <c r="P10"/>
  <c r="Q9"/>
  <c r="P9"/>
  <c r="Q8"/>
  <c r="P8"/>
  <c r="P7"/>
  <c r="AB6"/>
  <c r="R95" i="16"/>
  <c r="R103"/>
  <c r="V89"/>
  <c r="P105"/>
  <c r="O107"/>
  <c r="S107"/>
  <c r="R107"/>
  <c r="Q107"/>
  <c r="T105"/>
  <c r="S105"/>
  <c r="R105"/>
  <c r="Q105"/>
  <c r="O105"/>
  <c r="T103"/>
  <c r="S103"/>
  <c r="Q103"/>
  <c r="O103"/>
  <c r="S101"/>
  <c r="Q101"/>
  <c r="O101"/>
  <c r="T99"/>
  <c r="S99"/>
  <c r="R99"/>
  <c r="Q99"/>
  <c r="O99"/>
  <c r="T97"/>
  <c r="S97"/>
  <c r="R97"/>
  <c r="Q97"/>
  <c r="O97"/>
  <c r="T95"/>
  <c r="S95"/>
  <c r="Q95"/>
  <c r="O95"/>
  <c r="T93"/>
  <c r="S93"/>
  <c r="R93"/>
  <c r="Q93"/>
  <c r="O93"/>
  <c r="T91"/>
  <c r="S91"/>
  <c r="R91"/>
  <c r="Q91"/>
  <c r="W89"/>
  <c r="S89" s="1"/>
  <c r="U8" i="21"/>
  <c r="Q76"/>
  <c r="S87"/>
  <c r="U87"/>
  <c r="S82"/>
  <c r="U70"/>
  <c r="S70"/>
  <c r="R70"/>
  <c r="U66"/>
  <c r="S66"/>
  <c r="T65"/>
  <c r="R65"/>
  <c r="S57"/>
  <c r="R57"/>
  <c r="K44"/>
  <c r="U44"/>
  <c r="Q30"/>
  <c r="U37"/>
  <c r="T37"/>
  <c r="S37"/>
  <c r="R37"/>
  <c r="S35"/>
  <c r="R35"/>
  <c r="S34"/>
  <c r="R34"/>
  <c r="U34"/>
  <c r="T34"/>
  <c r="U31"/>
  <c r="T31"/>
  <c r="S31"/>
  <c r="R27"/>
  <c r="R26"/>
  <c r="U24"/>
  <c r="T24"/>
  <c r="S24"/>
  <c r="U23"/>
  <c r="T23"/>
  <c r="T16"/>
  <c r="U16"/>
  <c r="R16"/>
  <c r="P17"/>
  <c r="O17"/>
  <c r="R17"/>
  <c r="Q11"/>
  <c r="U100"/>
  <c r="U96"/>
  <c r="U91"/>
  <c r="U92"/>
  <c r="U90"/>
  <c r="U86"/>
  <c r="U81"/>
  <c r="U82"/>
  <c r="U80"/>
  <c r="U67"/>
  <c r="U63"/>
  <c r="U60"/>
  <c r="U57"/>
  <c r="U49"/>
  <c r="U46"/>
  <c r="U45"/>
  <c r="U39"/>
  <c r="U36"/>
  <c r="U32"/>
  <c r="U33"/>
  <c r="U26"/>
  <c r="U25"/>
  <c r="U12"/>
  <c r="U17"/>
  <c r="U84"/>
  <c r="U83"/>
  <c r="T100"/>
  <c r="T96"/>
  <c r="T91"/>
  <c r="T92"/>
  <c r="T90"/>
  <c r="T81"/>
  <c r="T82"/>
  <c r="T83"/>
  <c r="T84"/>
  <c r="T85"/>
  <c r="T86"/>
  <c r="T87"/>
  <c r="T80"/>
  <c r="T70"/>
  <c r="T67"/>
  <c r="T66"/>
  <c r="T63"/>
  <c r="T60"/>
  <c r="T57"/>
  <c r="T49"/>
  <c r="T45"/>
  <c r="T46"/>
  <c r="T44"/>
  <c r="T39"/>
  <c r="T33"/>
  <c r="T35"/>
  <c r="T36"/>
  <c r="T32"/>
  <c r="T25"/>
  <c r="T26"/>
  <c r="T27"/>
  <c r="T17"/>
  <c r="T12"/>
  <c r="O8"/>
  <c r="S100"/>
  <c r="S96"/>
  <c r="S91"/>
  <c r="S92"/>
  <c r="S90"/>
  <c r="S86"/>
  <c r="S81"/>
  <c r="S83"/>
  <c r="S84"/>
  <c r="S80"/>
  <c r="S67"/>
  <c r="S63"/>
  <c r="S60"/>
  <c r="S49"/>
  <c r="S46"/>
  <c r="S43"/>
  <c r="S44"/>
  <c r="S45"/>
  <c r="S39"/>
  <c r="S32"/>
  <c r="S33"/>
  <c r="S25"/>
  <c r="N8"/>
  <c r="R100"/>
  <c r="R96"/>
  <c r="R91"/>
  <c r="R92"/>
  <c r="R90"/>
  <c r="R86"/>
  <c r="R81"/>
  <c r="R82"/>
  <c r="R83"/>
  <c r="R84"/>
  <c r="R85"/>
  <c r="R87"/>
  <c r="R80"/>
  <c r="R67"/>
  <c r="R66"/>
  <c r="R63"/>
  <c r="R60"/>
  <c r="R49"/>
  <c r="R44"/>
  <c r="R45"/>
  <c r="R46"/>
  <c r="R43"/>
  <c r="R39"/>
  <c r="R32"/>
  <c r="R33"/>
  <c r="R36"/>
  <c r="R31"/>
  <c r="R25"/>
  <c r="R24"/>
  <c r="R20"/>
  <c r="R13"/>
  <c r="M8"/>
  <c r="Q99"/>
  <c r="Q89"/>
  <c r="Q71"/>
  <c r="Q56"/>
  <c r="Q48"/>
  <c r="Q41"/>
  <c r="V62" i="16"/>
  <c r="R80"/>
  <c r="Q80"/>
  <c r="W62"/>
  <c r="AK18" i="15"/>
  <c r="AJ18"/>
  <c r="AH41"/>
  <c r="AH46"/>
  <c r="AH44"/>
  <c r="AH45"/>
  <c r="AH33"/>
  <c r="AH34"/>
  <c r="AH35"/>
  <c r="AH36"/>
  <c r="AH37"/>
  <c r="AH38"/>
  <c r="AH39"/>
  <c r="AH40"/>
  <c r="AH42"/>
  <c r="AH43"/>
  <c r="AH23"/>
  <c r="AH24"/>
  <c r="AH25"/>
  <c r="AH26"/>
  <c r="AH27"/>
  <c r="AH28"/>
  <c r="AH29"/>
  <c r="AH30"/>
  <c r="AH31"/>
  <c r="AH32"/>
  <c r="AH17"/>
  <c r="AH19"/>
  <c r="AH20"/>
  <c r="AH21"/>
  <c r="AH22"/>
  <c r="AH14"/>
  <c r="AH15"/>
  <c r="AG46"/>
  <c r="M90" i="21"/>
  <c r="O91"/>
  <c r="O90"/>
  <c r="N37"/>
  <c r="O36"/>
  <c r="O34"/>
  <c r="P32"/>
  <c r="N70"/>
  <c r="N67"/>
  <c r="N39"/>
  <c r="N23"/>
  <c r="M23"/>
  <c r="N20"/>
  <c r="K96"/>
  <c r="J96"/>
  <c r="K87"/>
  <c r="K70"/>
  <c r="J70"/>
  <c r="J67"/>
  <c r="K66"/>
  <c r="J66"/>
  <c r="K63"/>
  <c r="J63"/>
  <c r="J43"/>
  <c r="J39"/>
  <c r="K35"/>
  <c r="J31"/>
  <c r="J25"/>
  <c r="K8"/>
  <c r="J8"/>
  <c r="F31"/>
  <c r="E31"/>
  <c r="E8"/>
  <c r="D30"/>
  <c r="J100"/>
  <c r="K100"/>
  <c r="K90"/>
  <c r="K91"/>
  <c r="K92"/>
  <c r="J90"/>
  <c r="J91"/>
  <c r="J92"/>
  <c r="J87"/>
  <c r="K82"/>
  <c r="K86"/>
  <c r="K81"/>
  <c r="K83"/>
  <c r="K84"/>
  <c r="K80"/>
  <c r="J81"/>
  <c r="J82"/>
  <c r="J83"/>
  <c r="J84"/>
  <c r="J85"/>
  <c r="J86"/>
  <c r="J80"/>
  <c r="J68"/>
  <c r="K67"/>
  <c r="K60"/>
  <c r="J60"/>
  <c r="K57"/>
  <c r="J57"/>
  <c r="K49"/>
  <c r="J49"/>
  <c r="K45"/>
  <c r="K46"/>
  <c r="K43"/>
  <c r="J44"/>
  <c r="J45"/>
  <c r="J46"/>
  <c r="K39"/>
  <c r="K31"/>
  <c r="J32"/>
  <c r="K32"/>
  <c r="J33"/>
  <c r="K33"/>
  <c r="J34"/>
  <c r="K34"/>
  <c r="J35"/>
  <c r="J36"/>
  <c r="K36"/>
  <c r="J37"/>
  <c r="K37"/>
  <c r="J27"/>
  <c r="K24"/>
  <c r="K25"/>
  <c r="K23"/>
  <c r="J24"/>
  <c r="J23"/>
  <c r="J20"/>
  <c r="J17"/>
  <c r="J16"/>
  <c r="J13"/>
  <c r="I13" i="22"/>
  <c r="W41"/>
  <c r="J15" i="15"/>
  <c r="H17"/>
  <c r="J11"/>
  <c r="O100" i="21"/>
  <c r="P100"/>
  <c r="P96"/>
  <c r="O96"/>
  <c r="P90"/>
  <c r="N90"/>
  <c r="M92"/>
  <c r="N92"/>
  <c r="P91"/>
  <c r="O92"/>
  <c r="P92"/>
  <c r="O81"/>
  <c r="P81"/>
  <c r="O82"/>
  <c r="P82"/>
  <c r="O83"/>
  <c r="P83"/>
  <c r="O84"/>
  <c r="P84"/>
  <c r="O85"/>
  <c r="O86"/>
  <c r="P86"/>
  <c r="O87"/>
  <c r="P80"/>
  <c r="O80"/>
  <c r="M91"/>
  <c r="N91"/>
  <c r="P70"/>
  <c r="O70"/>
  <c r="P68"/>
  <c r="O68"/>
  <c r="O67"/>
  <c r="P67"/>
  <c r="P66"/>
  <c r="O66"/>
  <c r="P63"/>
  <c r="O63"/>
  <c r="P60"/>
  <c r="O60"/>
  <c r="O57"/>
  <c r="P57"/>
  <c r="O49"/>
  <c r="P49"/>
  <c r="P45"/>
  <c r="P46"/>
  <c r="P44"/>
  <c r="O45"/>
  <c r="O46"/>
  <c r="O44"/>
  <c r="N35"/>
  <c r="N34"/>
  <c r="N32"/>
  <c r="N33"/>
  <c r="P31"/>
  <c r="P33"/>
  <c r="P34"/>
  <c r="P36"/>
  <c r="P37"/>
  <c r="P39"/>
  <c r="O31"/>
  <c r="O32"/>
  <c r="O33"/>
  <c r="O35"/>
  <c r="O37"/>
  <c r="O39"/>
  <c r="P25"/>
  <c r="P27"/>
  <c r="O27"/>
  <c r="O26"/>
  <c r="M24"/>
  <c r="O24"/>
  <c r="O25"/>
  <c r="O23"/>
  <c r="H13"/>
  <c r="H12"/>
  <c r="F13"/>
  <c r="P16"/>
  <c r="O16"/>
  <c r="O12"/>
  <c r="P8"/>
  <c r="N100"/>
  <c r="M100"/>
  <c r="N96"/>
  <c r="M96"/>
  <c r="M83"/>
  <c r="N83"/>
  <c r="M84"/>
  <c r="N84"/>
  <c r="M85"/>
  <c r="M86"/>
  <c r="N86"/>
  <c r="M87"/>
  <c r="M81"/>
  <c r="N81"/>
  <c r="M82"/>
  <c r="N82"/>
  <c r="N80"/>
  <c r="M80"/>
  <c r="N66"/>
  <c r="N63"/>
  <c r="N60"/>
  <c r="M70"/>
  <c r="M63"/>
  <c r="M66"/>
  <c r="M67"/>
  <c r="M60"/>
  <c r="M57"/>
  <c r="N57"/>
  <c r="M49"/>
  <c r="N49"/>
  <c r="M44"/>
  <c r="N44"/>
  <c r="M45"/>
  <c r="N45"/>
  <c r="M46"/>
  <c r="N46"/>
  <c r="N43"/>
  <c r="M43"/>
  <c r="N36"/>
  <c r="H36"/>
  <c r="N31"/>
  <c r="M39"/>
  <c r="M31"/>
  <c r="M32"/>
  <c r="M33"/>
  <c r="M34"/>
  <c r="M35"/>
  <c r="M36"/>
  <c r="M37"/>
  <c r="M26"/>
  <c r="N25"/>
  <c r="N24"/>
  <c r="N13"/>
  <c r="M25"/>
  <c r="M12"/>
  <c r="M13"/>
  <c r="M16"/>
  <c r="M17"/>
  <c r="M20"/>
  <c r="O6" i="22"/>
  <c r="I56" i="21"/>
  <c r="I11"/>
  <c r="G100"/>
  <c r="H100"/>
  <c r="H96"/>
  <c r="G96"/>
  <c r="H90"/>
  <c r="H91"/>
  <c r="H92"/>
  <c r="G90"/>
  <c r="G91"/>
  <c r="G92"/>
  <c r="H80"/>
  <c r="H81"/>
  <c r="H82"/>
  <c r="H83"/>
  <c r="H84"/>
  <c r="H85"/>
  <c r="H86"/>
  <c r="H87"/>
  <c r="G80"/>
  <c r="G81"/>
  <c r="G82"/>
  <c r="G83"/>
  <c r="G84"/>
  <c r="G85"/>
  <c r="G86"/>
  <c r="G87"/>
  <c r="H79"/>
  <c r="G79"/>
  <c r="H70"/>
  <c r="G70"/>
  <c r="F70"/>
  <c r="H67"/>
  <c r="G67"/>
  <c r="H66"/>
  <c r="G66"/>
  <c r="H64"/>
  <c r="H63"/>
  <c r="G63"/>
  <c r="H61"/>
  <c r="H60"/>
  <c r="G61"/>
  <c r="G64"/>
  <c r="G65"/>
  <c r="G60"/>
  <c r="G57"/>
  <c r="H57"/>
  <c r="E60"/>
  <c r="H49"/>
  <c r="G49"/>
  <c r="G44"/>
  <c r="H45"/>
  <c r="H46"/>
  <c r="H43"/>
  <c r="G43"/>
  <c r="F43"/>
  <c r="G45"/>
  <c r="G46"/>
  <c r="G31"/>
  <c r="H32"/>
  <c r="H33"/>
  <c r="H34"/>
  <c r="H35"/>
  <c r="H37"/>
  <c r="H39"/>
  <c r="H31"/>
  <c r="G32"/>
  <c r="G33"/>
  <c r="G34"/>
  <c r="G35"/>
  <c r="G36"/>
  <c r="G37"/>
  <c r="G39"/>
  <c r="G28"/>
  <c r="G27"/>
  <c r="H24"/>
  <c r="H25"/>
  <c r="H23"/>
  <c r="G24"/>
  <c r="G25"/>
  <c r="G23"/>
  <c r="G20"/>
  <c r="G13"/>
  <c r="G12"/>
  <c r="G8"/>
  <c r="H8"/>
  <c r="E100"/>
  <c r="F91"/>
  <c r="F92"/>
  <c r="F93"/>
  <c r="E96"/>
  <c r="E91"/>
  <c r="E92"/>
  <c r="E93"/>
  <c r="F90"/>
  <c r="E90"/>
  <c r="F85"/>
  <c r="F79"/>
  <c r="F80"/>
  <c r="F81"/>
  <c r="F83"/>
  <c r="F84"/>
  <c r="F86"/>
  <c r="F87"/>
  <c r="E79"/>
  <c r="E80"/>
  <c r="E81"/>
  <c r="E82"/>
  <c r="E83"/>
  <c r="E84"/>
  <c r="E85"/>
  <c r="E86"/>
  <c r="E87"/>
  <c r="F78"/>
  <c r="E78"/>
  <c r="E70"/>
  <c r="E67"/>
  <c r="F49"/>
  <c r="E49"/>
  <c r="F46"/>
  <c r="E46"/>
  <c r="E43"/>
  <c r="F72"/>
  <c r="E72"/>
  <c r="F66"/>
  <c r="F61"/>
  <c r="F62"/>
  <c r="F63"/>
  <c r="F64"/>
  <c r="F60"/>
  <c r="F55"/>
  <c r="E61"/>
  <c r="E62"/>
  <c r="E63"/>
  <c r="E64"/>
  <c r="E66"/>
  <c r="F57"/>
  <c r="E57"/>
  <c r="E55"/>
  <c r="F45"/>
  <c r="E44"/>
  <c r="E45"/>
  <c r="F39"/>
  <c r="E39"/>
  <c r="E29"/>
  <c r="F14"/>
  <c r="E15"/>
  <c r="E13"/>
  <c r="F24"/>
  <c r="F23"/>
  <c r="F22"/>
  <c r="F19"/>
  <c r="F16"/>
  <c r="E14"/>
  <c r="F34"/>
  <c r="F36"/>
  <c r="E32"/>
  <c r="E33"/>
  <c r="E34"/>
  <c r="E35"/>
  <c r="E36"/>
  <c r="E37"/>
  <c r="E38"/>
  <c r="E40"/>
  <c r="E28"/>
  <c r="E19"/>
  <c r="E20"/>
  <c r="E21"/>
  <c r="E22"/>
  <c r="E23"/>
  <c r="E24"/>
  <c r="E25"/>
  <c r="E26"/>
  <c r="E27"/>
  <c r="E16"/>
  <c r="E17"/>
  <c r="E18"/>
  <c r="E12"/>
  <c r="F8"/>
  <c r="C11"/>
  <c r="C30"/>
  <c r="C41"/>
  <c r="C48"/>
  <c r="C56"/>
  <c r="C71"/>
  <c r="C76"/>
  <c r="C89"/>
  <c r="C99"/>
  <c r="D99"/>
  <c r="D89"/>
  <c r="D76"/>
  <c r="E76" s="1"/>
  <c r="D71"/>
  <c r="D56"/>
  <c r="D48"/>
  <c r="D41"/>
  <c r="D11"/>
  <c r="B11"/>
  <c r="B89"/>
  <c r="B76"/>
  <c r="B71"/>
  <c r="B56"/>
  <c r="B48"/>
  <c r="B41"/>
  <c r="B30"/>
  <c r="I33" i="22"/>
  <c r="O37" i="16"/>
  <c r="S80"/>
  <c r="O80"/>
  <c r="T78"/>
  <c r="S78"/>
  <c r="R78"/>
  <c r="Q78"/>
  <c r="O78"/>
  <c r="T76"/>
  <c r="S76"/>
  <c r="R76"/>
  <c r="Q76"/>
  <c r="O76"/>
  <c r="S74"/>
  <c r="Q74"/>
  <c r="O74"/>
  <c r="T72"/>
  <c r="S72"/>
  <c r="R72"/>
  <c r="Q72"/>
  <c r="O72"/>
  <c r="T70"/>
  <c r="S70"/>
  <c r="R70"/>
  <c r="Q70"/>
  <c r="O70"/>
  <c r="T68"/>
  <c r="S68"/>
  <c r="R68"/>
  <c r="Q68"/>
  <c r="O68"/>
  <c r="T66"/>
  <c r="S66"/>
  <c r="R66"/>
  <c r="Q66"/>
  <c r="O66"/>
  <c r="T64"/>
  <c r="S64"/>
  <c r="R64"/>
  <c r="Q64"/>
  <c r="O64"/>
  <c r="W35"/>
  <c r="V35"/>
  <c r="V8"/>
  <c r="N8"/>
  <c r="P10" s="1"/>
  <c r="Q37"/>
  <c r="N35"/>
  <c r="P41"/>
  <c r="S53"/>
  <c r="R53"/>
  <c r="Q53"/>
  <c r="O53"/>
  <c r="T51"/>
  <c r="S51"/>
  <c r="R51"/>
  <c r="Q51"/>
  <c r="O51"/>
  <c r="T49"/>
  <c r="S49"/>
  <c r="R49"/>
  <c r="Q49"/>
  <c r="O49"/>
  <c r="S47"/>
  <c r="Q47"/>
  <c r="O47"/>
  <c r="T45"/>
  <c r="S45"/>
  <c r="R45"/>
  <c r="Q45"/>
  <c r="O45"/>
  <c r="T43"/>
  <c r="S43"/>
  <c r="R43"/>
  <c r="Q43"/>
  <c r="O43"/>
  <c r="T41"/>
  <c r="S41"/>
  <c r="R41"/>
  <c r="Q41"/>
  <c r="O41"/>
  <c r="T39"/>
  <c r="S39"/>
  <c r="R39"/>
  <c r="Q39"/>
  <c r="O39"/>
  <c r="T37"/>
  <c r="S37"/>
  <c r="R37"/>
  <c r="I42" i="22"/>
  <c r="J42"/>
  <c r="V6"/>
  <c r="X6"/>
  <c r="I18"/>
  <c r="J40"/>
  <c r="J28"/>
  <c r="I41"/>
  <c r="J7"/>
  <c r="I11"/>
  <c r="I10"/>
  <c r="I22"/>
  <c r="I19"/>
  <c r="R10" i="15"/>
  <c r="AL44"/>
  <c r="AK46"/>
  <c r="AI43"/>
  <c r="AL43"/>
  <c r="AJ41"/>
  <c r="AL46"/>
  <c r="AK42"/>
  <c r="AK43"/>
  <c r="AK44"/>
  <c r="AK45"/>
  <c r="AJ40"/>
  <c r="AI44"/>
  <c r="AI45"/>
  <c r="AI46"/>
  <c r="AI40"/>
  <c r="T43"/>
  <c r="T15"/>
  <c r="T11"/>
  <c r="S11"/>
  <c r="F12"/>
  <c r="E12"/>
  <c r="F15"/>
  <c r="T37"/>
  <c r="T38"/>
  <c r="T39"/>
  <c r="T40"/>
  <c r="T41"/>
  <c r="T42"/>
  <c r="T24"/>
  <c r="T25"/>
  <c r="T26"/>
  <c r="T27"/>
  <c r="T28"/>
  <c r="T29"/>
  <c r="T30"/>
  <c r="T31"/>
  <c r="T32"/>
  <c r="T33"/>
  <c r="T34"/>
  <c r="T35"/>
  <c r="T36"/>
  <c r="T18"/>
  <c r="T19"/>
  <c r="T20"/>
  <c r="T21"/>
  <c r="T22"/>
  <c r="T23"/>
  <c r="T14"/>
  <c r="T16"/>
  <c r="T17"/>
  <c r="AG40"/>
  <c r="AG41"/>
  <c r="AG42"/>
  <c r="AG43"/>
  <c r="AG44"/>
  <c r="AG45"/>
  <c r="AG24"/>
  <c r="AG25"/>
  <c r="AG26"/>
  <c r="AG27"/>
  <c r="AG28"/>
  <c r="AG29"/>
  <c r="AG30"/>
  <c r="AG31"/>
  <c r="AG32"/>
  <c r="AG33"/>
  <c r="AG34"/>
  <c r="AG35"/>
  <c r="AG36"/>
  <c r="AG37"/>
  <c r="AG38"/>
  <c r="AG39"/>
  <c r="AG18"/>
  <c r="AG19"/>
  <c r="AG20"/>
  <c r="AG21"/>
  <c r="AG22"/>
  <c r="AG23"/>
  <c r="AG13"/>
  <c r="AG14"/>
  <c r="AG15"/>
  <c r="AG16"/>
  <c r="AG17"/>
  <c r="S12"/>
  <c r="AI42"/>
  <c r="V11"/>
  <c r="AK41"/>
  <c r="AI41"/>
  <c r="AK40"/>
  <c r="AL39"/>
  <c r="AK39"/>
  <c r="AJ39"/>
  <c r="AI39"/>
  <c r="AL38"/>
  <c r="AK38"/>
  <c r="AJ38"/>
  <c r="AI38"/>
  <c r="AL37"/>
  <c r="AK37"/>
  <c r="AJ37"/>
  <c r="AI37"/>
  <c r="AL36"/>
  <c r="AK36"/>
  <c r="AJ36"/>
  <c r="AI36"/>
  <c r="AL35"/>
  <c r="AK35"/>
  <c r="AJ35"/>
  <c r="AI35"/>
  <c r="AL34"/>
  <c r="AK34"/>
  <c r="AJ34"/>
  <c r="AI34"/>
  <c r="AL33"/>
  <c r="AK33"/>
  <c r="AJ33"/>
  <c r="AI33"/>
  <c r="AL32"/>
  <c r="AK32"/>
  <c r="AJ32"/>
  <c r="AI32"/>
  <c r="AL31"/>
  <c r="AK31"/>
  <c r="AJ31"/>
  <c r="AI31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1"/>
  <c r="AK21"/>
  <c r="AJ21"/>
  <c r="AI21"/>
  <c r="AL20"/>
  <c r="AK20"/>
  <c r="AJ20"/>
  <c r="AI20"/>
  <c r="AL19"/>
  <c r="AK19"/>
  <c r="AJ19"/>
  <c r="AI19"/>
  <c r="AL18"/>
  <c r="AI18"/>
  <c r="AL17"/>
  <c r="AK17"/>
  <c r="AJ17"/>
  <c r="AI17"/>
  <c r="AL16"/>
  <c r="AJ16"/>
  <c r="AI16"/>
  <c r="AL15"/>
  <c r="AK15"/>
  <c r="AJ15"/>
  <c r="AI15"/>
  <c r="AL14"/>
  <c r="AK14"/>
  <c r="AJ14"/>
  <c r="AI14"/>
  <c r="AL13"/>
  <c r="AK13"/>
  <c r="AJ13"/>
  <c r="AI13"/>
  <c r="AL12"/>
  <c r="AK12"/>
  <c r="AJ12"/>
  <c r="AI12"/>
  <c r="AK11"/>
  <c r="S28"/>
  <c r="H21"/>
  <c r="U11"/>
  <c r="X39"/>
  <c r="X32"/>
  <c r="X33"/>
  <c r="X34"/>
  <c r="X35"/>
  <c r="X36"/>
  <c r="X37"/>
  <c r="X38"/>
  <c r="X20"/>
  <c r="X21"/>
  <c r="X22"/>
  <c r="X23"/>
  <c r="X24"/>
  <c r="X25"/>
  <c r="X26"/>
  <c r="X27"/>
  <c r="X28"/>
  <c r="X29"/>
  <c r="X30"/>
  <c r="X31"/>
  <c r="X19"/>
  <c r="V21"/>
  <c r="X16"/>
  <c r="X17"/>
  <c r="X18"/>
  <c r="X15"/>
  <c r="V12"/>
  <c r="U13"/>
  <c r="U12"/>
  <c r="W41"/>
  <c r="U41"/>
  <c r="S41"/>
  <c r="W40"/>
  <c r="U40"/>
  <c r="S40"/>
  <c r="W43"/>
  <c r="U43"/>
  <c r="S43"/>
  <c r="W42"/>
  <c r="U42"/>
  <c r="S42"/>
  <c r="W39"/>
  <c r="V39"/>
  <c r="U39"/>
  <c r="S39"/>
  <c r="W38"/>
  <c r="V38"/>
  <c r="U38"/>
  <c r="S38"/>
  <c r="W37"/>
  <c r="V37"/>
  <c r="U37"/>
  <c r="S37"/>
  <c r="W36"/>
  <c r="V36"/>
  <c r="U36"/>
  <c r="S36"/>
  <c r="W35"/>
  <c r="V35"/>
  <c r="U35"/>
  <c r="S35"/>
  <c r="W34"/>
  <c r="V34"/>
  <c r="U34"/>
  <c r="S34"/>
  <c r="W33"/>
  <c r="V33"/>
  <c r="U33"/>
  <c r="S33"/>
  <c r="W32"/>
  <c r="V32"/>
  <c r="U32"/>
  <c r="S32"/>
  <c r="W31"/>
  <c r="V31"/>
  <c r="U31"/>
  <c r="S31"/>
  <c r="W30"/>
  <c r="V30"/>
  <c r="U30"/>
  <c r="S30"/>
  <c r="W29"/>
  <c r="V29"/>
  <c r="U29"/>
  <c r="S29"/>
  <c r="W28"/>
  <c r="V28"/>
  <c r="U28"/>
  <c r="W27"/>
  <c r="V27"/>
  <c r="U27"/>
  <c r="S27"/>
  <c r="W26"/>
  <c r="V26"/>
  <c r="U26"/>
  <c r="S26"/>
  <c r="W25"/>
  <c r="V25"/>
  <c r="U25"/>
  <c r="S25"/>
  <c r="W24"/>
  <c r="V24"/>
  <c r="U24"/>
  <c r="S24"/>
  <c r="W23"/>
  <c r="V23"/>
  <c r="U23"/>
  <c r="S23"/>
  <c r="W22"/>
  <c r="V22"/>
  <c r="U22"/>
  <c r="S22"/>
  <c r="W21"/>
  <c r="U21"/>
  <c r="S21"/>
  <c r="W20"/>
  <c r="V20"/>
  <c r="U20"/>
  <c r="S20"/>
  <c r="W19"/>
  <c r="V19"/>
  <c r="U19"/>
  <c r="S19"/>
  <c r="W18"/>
  <c r="V18"/>
  <c r="U18"/>
  <c r="S18"/>
  <c r="W17"/>
  <c r="V17"/>
  <c r="U17"/>
  <c r="S17"/>
  <c r="W16"/>
  <c r="V16"/>
  <c r="U16"/>
  <c r="S16"/>
  <c r="W15"/>
  <c r="V15"/>
  <c r="U15"/>
  <c r="S15"/>
  <c r="X14"/>
  <c r="W14"/>
  <c r="V14"/>
  <c r="U14"/>
  <c r="S14"/>
  <c r="X13"/>
  <c r="W13"/>
  <c r="V13"/>
  <c r="S13"/>
  <c r="X12"/>
  <c r="W12"/>
  <c r="X11"/>
  <c r="W11"/>
  <c r="I45"/>
  <c r="I39"/>
  <c r="G12"/>
  <c r="I11"/>
  <c r="J46"/>
  <c r="I46"/>
  <c r="H46"/>
  <c r="G46"/>
  <c r="G45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H39"/>
  <c r="G39"/>
  <c r="J38"/>
  <c r="I38"/>
  <c r="H38"/>
  <c r="G38"/>
  <c r="J37"/>
  <c r="I37"/>
  <c r="H37"/>
  <c r="G37"/>
  <c r="I36"/>
  <c r="H36"/>
  <c r="G36"/>
  <c r="I35"/>
  <c r="H35"/>
  <c r="G35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I29"/>
  <c r="H29"/>
  <c r="G29"/>
  <c r="I28"/>
  <c r="H28"/>
  <c r="G28"/>
  <c r="J27"/>
  <c r="I27"/>
  <c r="H27"/>
  <c r="G27"/>
  <c r="J26"/>
  <c r="I26"/>
  <c r="H26"/>
  <c r="G26"/>
  <c r="I25"/>
  <c r="H25"/>
  <c r="G25"/>
  <c r="I24"/>
  <c r="H24"/>
  <c r="G24"/>
  <c r="J23"/>
  <c r="I23"/>
  <c r="H23"/>
  <c r="G23"/>
  <c r="J22"/>
  <c r="I22"/>
  <c r="G22"/>
  <c r="I21"/>
  <c r="G21"/>
  <c r="J20"/>
  <c r="I20"/>
  <c r="H20"/>
  <c r="G20"/>
  <c r="J19"/>
  <c r="I19"/>
  <c r="H19"/>
  <c r="G19"/>
  <c r="I18"/>
  <c r="H18"/>
  <c r="G18"/>
  <c r="J17"/>
  <c r="I17"/>
  <c r="G17"/>
  <c r="I16"/>
  <c r="H16"/>
  <c r="G16"/>
  <c r="I15"/>
  <c r="H15"/>
  <c r="G15"/>
  <c r="J14"/>
  <c r="I14"/>
  <c r="H14"/>
  <c r="G14"/>
  <c r="J13"/>
  <c r="I13"/>
  <c r="H13"/>
  <c r="G13"/>
  <c r="J12"/>
  <c r="I12"/>
  <c r="H12"/>
  <c r="H11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4"/>
  <c r="F13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D10"/>
  <c r="G10"/>
  <c r="I40" i="22"/>
  <c r="J39"/>
  <c r="I39"/>
  <c r="J38"/>
  <c r="I38"/>
  <c r="J37"/>
  <c r="I37"/>
  <c r="J36"/>
  <c r="I36"/>
  <c r="J35"/>
  <c r="I35"/>
  <c r="J34"/>
  <c r="I34"/>
  <c r="J33"/>
  <c r="J32"/>
  <c r="I32"/>
  <c r="J31"/>
  <c r="I31"/>
  <c r="J30"/>
  <c r="I30"/>
  <c r="J29"/>
  <c r="I29"/>
  <c r="I28"/>
  <c r="J27"/>
  <c r="I27"/>
  <c r="J23"/>
  <c r="I23"/>
  <c r="J22"/>
  <c r="J21"/>
  <c r="I21"/>
  <c r="J20"/>
  <c r="I20"/>
  <c r="J19"/>
  <c r="J17"/>
  <c r="I17"/>
  <c r="J16"/>
  <c r="I16"/>
  <c r="J15"/>
  <c r="I15"/>
  <c r="J14"/>
  <c r="I14"/>
  <c r="J13"/>
  <c r="J12"/>
  <c r="I12"/>
  <c r="J9"/>
  <c r="I9"/>
  <c r="J8"/>
  <c r="J26"/>
  <c r="I26"/>
  <c r="J25"/>
  <c r="I25"/>
  <c r="J24"/>
  <c r="I24"/>
  <c r="H6"/>
  <c r="J6" s="1"/>
  <c r="R10" i="16"/>
  <c r="S26"/>
  <c r="R26"/>
  <c r="Q26"/>
  <c r="O26"/>
  <c r="T24"/>
  <c r="S24"/>
  <c r="R24"/>
  <c r="Q24"/>
  <c r="O24"/>
  <c r="T22"/>
  <c r="S22"/>
  <c r="R22"/>
  <c r="Q22"/>
  <c r="O22"/>
  <c r="S20"/>
  <c r="Q20"/>
  <c r="O20"/>
  <c r="T18"/>
  <c r="S18"/>
  <c r="R18"/>
  <c r="Q18"/>
  <c r="O18"/>
  <c r="T16"/>
  <c r="S16"/>
  <c r="R16"/>
  <c r="Q16"/>
  <c r="O16"/>
  <c r="T14"/>
  <c r="S14"/>
  <c r="R14"/>
  <c r="Q14"/>
  <c r="O14"/>
  <c r="T12"/>
  <c r="S12"/>
  <c r="R12"/>
  <c r="Q12"/>
  <c r="O12"/>
  <c r="T10"/>
  <c r="S10"/>
  <c r="Q10"/>
  <c r="O10"/>
  <c r="W8"/>
  <c r="P20"/>
  <c r="L11" i="21"/>
  <c r="I30"/>
  <c r="L30"/>
  <c r="I41"/>
  <c r="L41"/>
  <c r="I48"/>
  <c r="L48"/>
  <c r="L56"/>
  <c r="I71"/>
  <c r="L71"/>
  <c r="I76"/>
  <c r="L76"/>
  <c r="I89"/>
  <c r="L89"/>
  <c r="I99"/>
  <c r="L99"/>
  <c r="P76" i="16"/>
  <c r="S8"/>
  <c r="P22"/>
  <c r="T8"/>
  <c r="P24"/>
  <c r="P51"/>
  <c r="P37"/>
  <c r="P43"/>
  <c r="P49"/>
  <c r="P47"/>
  <c r="Q35"/>
  <c r="P45"/>
  <c r="Q6" i="22"/>
  <c r="P101" i="16"/>
  <c r="P103"/>
  <c r="P99"/>
  <c r="AG10" i="15"/>
  <c r="P6" i="22"/>
  <c r="AC6"/>
  <c r="AJ10" i="15"/>
  <c r="V10"/>
  <c r="U10"/>
  <c r="E10"/>
  <c r="AI10"/>
  <c r="X10"/>
  <c r="I10"/>
  <c r="AW10"/>
  <c r="S10"/>
  <c r="AL10"/>
  <c r="AK10"/>
  <c r="H10"/>
  <c r="J10"/>
  <c r="W10"/>
  <c r="AZ10"/>
  <c r="AX10"/>
  <c r="P80" i="16"/>
  <c r="R89"/>
  <c r="P18"/>
  <c r="P16"/>
  <c r="P68"/>
  <c r="R8"/>
  <c r="R62"/>
  <c r="P14"/>
  <c r="P12"/>
  <c r="O8"/>
  <c r="O62"/>
  <c r="S62"/>
  <c r="P39"/>
  <c r="O35"/>
  <c r="R35"/>
  <c r="T62"/>
  <c r="P70"/>
  <c r="S35"/>
  <c r="Q8"/>
  <c r="Q62"/>
  <c r="P72"/>
  <c r="T35"/>
  <c r="P53"/>
  <c r="P64"/>
  <c r="P74"/>
  <c r="P66"/>
  <c r="P26"/>
  <c r="I6" i="22"/>
  <c r="AD6"/>
  <c r="W6"/>
  <c r="F25" i="38"/>
  <c r="F20"/>
  <c r="E21"/>
  <c r="F24"/>
  <c r="F28"/>
  <c r="E36"/>
  <c r="B39"/>
  <c r="E40"/>
  <c r="AJ6" i="22"/>
  <c r="BL10" i="15"/>
  <c r="BN10"/>
  <c r="BM10"/>
  <c r="BI10"/>
  <c r="P107" i="16"/>
  <c r="P95"/>
  <c r="Q89"/>
  <c r="T89"/>
  <c r="P91"/>
  <c r="P93"/>
  <c r="P120"/>
  <c r="P122"/>
  <c r="Q116"/>
  <c r="R116"/>
  <c r="P132"/>
  <c r="P126"/>
  <c r="P128"/>
  <c r="O116"/>
  <c r="P124"/>
  <c r="T116"/>
  <c r="S116"/>
  <c r="P118"/>
  <c r="P134"/>
  <c r="P147"/>
  <c r="P155"/>
  <c r="Q143"/>
  <c r="S143"/>
  <c r="R143"/>
  <c r="P151"/>
  <c r="P157"/>
  <c r="P161"/>
  <c r="O143"/>
  <c r="T143"/>
  <c r="P145"/>
  <c r="P149"/>
  <c r="P153"/>
  <c r="BW10" i="15"/>
  <c r="CB10"/>
  <c r="X76" i="21"/>
  <c r="W56"/>
  <c r="Z89"/>
  <c r="H48"/>
  <c r="G89"/>
  <c r="G76"/>
  <c r="H41"/>
  <c r="O56"/>
  <c r="Y48"/>
  <c r="AB11"/>
  <c r="G30"/>
  <c r="AD48"/>
  <c r="T56"/>
  <c r="F11"/>
  <c r="K11"/>
  <c r="T99"/>
  <c r="R89"/>
  <c r="P30"/>
  <c r="AE99"/>
  <c r="AB48"/>
  <c r="O11"/>
  <c r="Y99"/>
  <c r="P76"/>
  <c r="R41"/>
  <c r="S56"/>
  <c r="R56"/>
  <c r="E11"/>
  <c r="H89"/>
  <c r="M99"/>
  <c r="P48"/>
  <c r="J30"/>
  <c r="O30"/>
  <c r="N89"/>
  <c r="N76"/>
  <c r="J41"/>
  <c r="S89"/>
  <c r="K89"/>
  <c r="F89"/>
  <c r="T41"/>
  <c r="M56"/>
  <c r="Y56"/>
  <c r="AC76"/>
  <c r="AI41"/>
  <c r="AI99"/>
  <c r="AC56"/>
  <c r="X89"/>
  <c r="AE41"/>
  <c r="G11"/>
  <c r="W63"/>
  <c r="AC99"/>
  <c r="K30"/>
  <c r="J48"/>
  <c r="K56"/>
  <c r="S99"/>
  <c r="R11"/>
  <c r="X41"/>
  <c r="AB56"/>
  <c r="AB99"/>
  <c r="AG56"/>
  <c r="AD41"/>
  <c r="N56"/>
  <c r="P41"/>
  <c r="AJ30"/>
  <c r="W30"/>
  <c r="AB30"/>
  <c r="AH11"/>
  <c r="M48"/>
  <c r="H76"/>
  <c r="O76"/>
  <c r="X99"/>
  <c r="K99"/>
  <c r="E89"/>
  <c r="AC48"/>
  <c r="U56"/>
  <c r="H30"/>
  <c r="B9"/>
  <c r="B10"/>
  <c r="S11"/>
  <c r="K76"/>
  <c r="AE30"/>
  <c r="J56"/>
  <c r="U41"/>
  <c r="W41"/>
  <c r="E48"/>
  <c r="X56"/>
  <c r="AE48"/>
  <c r="AD89"/>
  <c r="AH48"/>
  <c r="AG99"/>
  <c r="E99"/>
  <c r="R99"/>
  <c r="W89"/>
  <c r="E30"/>
  <c r="F30" s="1"/>
  <c r="J11"/>
  <c r="P56"/>
  <c r="J89"/>
  <c r="Y89"/>
  <c r="N99"/>
  <c r="G99"/>
  <c r="G71"/>
  <c r="AJ76"/>
  <c r="T89"/>
  <c r="P89"/>
  <c r="O48"/>
  <c r="N48"/>
  <c r="S48"/>
  <c r="R48"/>
  <c r="Z48"/>
  <c r="U48"/>
  <c r="R76"/>
  <c r="F71"/>
  <c r="E71"/>
  <c r="Y41"/>
  <c r="Z41"/>
  <c r="AB76"/>
  <c r="AE76"/>
  <c r="K41"/>
  <c r="O41"/>
  <c r="F56"/>
  <c r="E56"/>
  <c r="X48"/>
  <c r="W48"/>
  <c r="G48"/>
  <c r="K48"/>
  <c r="F48"/>
  <c r="AG76"/>
  <c r="J76"/>
  <c r="F76"/>
  <c r="W76"/>
  <c r="G56"/>
  <c r="H56"/>
  <c r="H11"/>
  <c r="C9"/>
  <c r="C10"/>
  <c r="AD99"/>
  <c r="W99"/>
  <c r="Z99"/>
  <c r="AD11"/>
  <c r="AE11"/>
  <c r="AC11"/>
  <c r="AJ41"/>
  <c r="AB41"/>
  <c r="AI11"/>
  <c r="AG11"/>
  <c r="AF9"/>
  <c r="AI56"/>
  <c r="AH56"/>
  <c r="AJ99"/>
  <c r="AH99"/>
  <c r="T48"/>
  <c r="O89"/>
  <c r="T76"/>
  <c r="AH30"/>
  <c r="AG30"/>
  <c r="F41"/>
  <c r="U99"/>
  <c r="H99"/>
  <c r="AA9"/>
  <c r="AC89"/>
  <c r="AD76"/>
  <c r="X30"/>
  <c r="E41"/>
  <c r="S41"/>
  <c r="M89"/>
  <c r="M76"/>
  <c r="I9"/>
  <c r="S76"/>
  <c r="AJ11"/>
  <c r="AJ56"/>
  <c r="Q9"/>
  <c r="R30"/>
  <c r="T30"/>
  <c r="S30"/>
  <c r="V9"/>
  <c r="Z11"/>
  <c r="W11"/>
  <c r="O99"/>
  <c r="P99"/>
  <c r="M11"/>
  <c r="P11"/>
  <c r="N11"/>
  <c r="U11"/>
  <c r="T11"/>
  <c r="L9"/>
  <c r="AH41"/>
  <c r="M41"/>
  <c r="G41"/>
  <c r="N41"/>
  <c r="N30"/>
  <c r="M30"/>
  <c r="D9"/>
  <c r="Z56"/>
  <c r="Z30"/>
  <c r="Y30"/>
  <c r="AD30"/>
  <c r="AC30"/>
  <c r="AD56"/>
  <c r="AE56"/>
  <c r="AI48"/>
  <c r="AG48"/>
  <c r="AJ89"/>
  <c r="AH89"/>
  <c r="AI89"/>
  <c r="AG89"/>
  <c r="Z76"/>
  <c r="X11"/>
  <c r="Y11"/>
  <c r="AE89"/>
  <c r="U76"/>
  <c r="Y76"/>
  <c r="U89"/>
  <c r="AB89"/>
  <c r="U30"/>
  <c r="AC41"/>
  <c r="AG41"/>
  <c r="AJ48"/>
  <c r="AI76"/>
  <c r="J99"/>
  <c r="AI30"/>
  <c r="AH76"/>
  <c r="AH9"/>
  <c r="AF10"/>
  <c r="AJ9"/>
  <c r="AI9"/>
  <c r="AG9"/>
  <c r="L10"/>
  <c r="O9"/>
  <c r="M9"/>
  <c r="N9"/>
  <c r="P9"/>
  <c r="V10"/>
  <c r="W9"/>
  <c r="Z9"/>
  <c r="X9"/>
  <c r="Y9"/>
  <c r="F9"/>
  <c r="H9"/>
  <c r="E9"/>
  <c r="D10"/>
  <c r="G9"/>
  <c r="S9"/>
  <c r="R9"/>
  <c r="T9"/>
  <c r="Q10"/>
  <c r="U9"/>
  <c r="AE9"/>
  <c r="AC9"/>
  <c r="AD9"/>
  <c r="AA10"/>
  <c r="AB9"/>
  <c r="J9"/>
  <c r="K9"/>
  <c r="I10"/>
  <c r="CP10" i="15"/>
  <c r="AV6" i="22"/>
  <c r="O170" i="16"/>
  <c r="T170"/>
  <c r="P172"/>
  <c r="P176"/>
  <c r="P180"/>
  <c r="P186"/>
  <c r="E41" i="38" l="1"/>
  <c r="F32"/>
  <c r="F35"/>
  <c r="F39"/>
  <c r="AO6" i="22"/>
  <c r="CA10" i="15"/>
  <c r="BY10"/>
  <c r="S170" i="16"/>
  <c r="R170"/>
  <c r="P174"/>
  <c r="P182"/>
  <c r="P184"/>
  <c r="CN10" i="15"/>
  <c r="E33" i="38"/>
  <c r="CO10" i="15"/>
  <c r="CK10"/>
  <c r="Q170" i="16"/>
  <c r="P178"/>
</calcChain>
</file>

<file path=xl/sharedStrings.xml><?xml version="1.0" encoding="utf-8"?>
<sst xmlns="http://schemas.openxmlformats.org/spreadsheetml/2006/main" count="4135" uniqueCount="315">
  <si>
    <t xml:space="preserve">Объем просроченной задолженности по заработной плате </t>
  </si>
  <si>
    <t>в сельском хозяйстве, охоте и лесозаготовках  по субъектам Российской Федерации</t>
  </si>
  <si>
    <t>млн.руб.</t>
  </si>
  <si>
    <t>на 01.01.</t>
  </si>
  <si>
    <t>на 01.02.</t>
  </si>
  <si>
    <t>на 01.03.</t>
  </si>
  <si>
    <t>%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</si>
  <si>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</si>
  <si>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</si>
  <si>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</si>
  <si>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</si>
  <si>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-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</si>
  <si>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</si>
  <si>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</si>
  <si>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</si>
  <si>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</si>
  <si>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</si>
  <si>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</si>
  <si>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</si>
  <si>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</si>
  <si>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</si>
  <si>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</si>
  <si>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</si>
  <si>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</si>
  <si>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</si>
  <si>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</si>
  <si>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</si>
  <si>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</si>
  <si>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</si>
  <si>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</si>
  <si>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</si>
  <si>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</si>
  <si>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</si>
  <si>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</si>
  <si>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</si>
  <si>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</si>
  <si>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</si>
  <si>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</si>
  <si>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</si>
  <si>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</si>
  <si>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</si>
  <si>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</si>
  <si>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</si>
  <si>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</si>
  <si>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</si>
  <si>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</si>
  <si>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</si>
  <si>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</si>
  <si>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</si>
  <si>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</si>
  <si>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</si>
  <si>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</si>
  <si>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</si>
  <si>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</si>
  <si>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</si>
  <si>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</si>
  <si>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</si>
  <si>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</si>
  <si>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</si>
  <si>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</si>
  <si>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</si>
  <si>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</si>
  <si>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</si>
  <si>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</si>
  <si>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</si>
  <si>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</si>
  <si>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</si>
  <si>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</si>
  <si>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</si>
  <si>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</si>
  <si>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</si>
  <si>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</si>
  <si>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</si>
  <si>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</si>
  <si>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</si>
  <si>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</si>
  <si>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</si>
  <si>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</si>
  <si>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</si>
  <si>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</si>
  <si>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</si>
  <si>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</si>
  <si>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</si>
  <si>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</si>
  <si>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</si>
  <si>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</si>
  <si>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</si>
  <si>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</si>
  <si>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</si>
  <si>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</si>
  <si>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</si>
  <si>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</si>
  <si>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</si>
  <si>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</si>
  <si>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на 01.04.</t>
  </si>
  <si>
    <t>Забайкальский край</t>
  </si>
  <si>
    <t>на 01.05.</t>
  </si>
  <si>
    <t>на 01.06.</t>
  </si>
  <si>
    <t>на 01.07.</t>
  </si>
  <si>
    <t>на 01.12.</t>
  </si>
  <si>
    <t>Северо-Кавказский федеральный округ</t>
  </si>
  <si>
    <t>По экономике РФ</t>
  </si>
  <si>
    <t>Сельское хозяйство, охота и лесозаготовки</t>
  </si>
  <si>
    <t>в %% к   задолженности по экономике РФ</t>
  </si>
  <si>
    <t xml:space="preserve"> изменение    к    предыдущему месяцу</t>
  </si>
  <si>
    <t>№ п/п</t>
  </si>
  <si>
    <t xml:space="preserve"> изменение    к          1 января 2014 г.</t>
  </si>
  <si>
    <t xml:space="preserve"> изменение  к предыдущему месяцу </t>
  </si>
  <si>
    <t>Сельское хозяйство, охота и лесное хозяйство</t>
  </si>
  <si>
    <t>Всего</t>
  </si>
  <si>
    <t>в % к общей сумме в субъекте</t>
  </si>
  <si>
    <t>Российская Федерация</t>
  </si>
  <si>
    <t>в % к  сумме по сельскому хозяйству</t>
  </si>
  <si>
    <t>Всего по экономике</t>
  </si>
  <si>
    <t>в % к  задолженности  по сельскому хозяйству РФ</t>
  </si>
  <si>
    <t>в % к общей сумме по экономике в субъекте</t>
  </si>
  <si>
    <t>на 01.01.15</t>
  </si>
  <si>
    <t xml:space="preserve"> изменение    к          1 января 2015 г.</t>
  </si>
  <si>
    <t>Крымский федеральный округ</t>
  </si>
  <si>
    <t>Республика Крым</t>
  </si>
  <si>
    <t>г.Севастополь</t>
  </si>
  <si>
    <t>в 2,1 р.</t>
  </si>
  <si>
    <t>Субъект РФ</t>
  </si>
  <si>
    <t>сумма задолженности, млн.руб.</t>
  </si>
  <si>
    <t>изменение к пред.месяцу</t>
  </si>
  <si>
    <t xml:space="preserve">Анализ просроченной задолженности по заработной плате </t>
  </si>
  <si>
    <t>в сельском хозяйстве, охоте и лесозаготовках  по субъектам РФ</t>
  </si>
  <si>
    <t>пред.месяц</t>
  </si>
  <si>
    <t>на 1.01.15</t>
  </si>
  <si>
    <t>в % к общей сумме по экономике в округе</t>
  </si>
  <si>
    <t>На 1 декабря 2015</t>
  </si>
  <si>
    <t>Нет задолженности на 1 декабря 2015 г.</t>
  </si>
  <si>
    <t>на 01.01.16</t>
  </si>
  <si>
    <t>Анализ просроченной задолженности по заработной плате на 1  января 2016 года по федеральным округам</t>
  </si>
  <si>
    <t>на 01.12.15</t>
  </si>
  <si>
    <t>Нет задолженности на 1 января 2016 г.</t>
  </si>
  <si>
    <t>На 1 января 2016 г.</t>
  </si>
  <si>
    <t>в 15,8 р.</t>
  </si>
  <si>
    <t>Анализ просроченной задолженности по заработной плате на 1 января 2016 года</t>
  </si>
  <si>
    <t>Анализ просроченной задолженности по заработной плате на 1 февраля 2016 года</t>
  </si>
  <si>
    <t xml:space="preserve"> изменение    к          1 января 2016 г.</t>
  </si>
  <si>
    <t>на 01.01.2016</t>
  </si>
  <si>
    <t>Анализ просроченной задолженности по заработной плате на 1 марта 2016 года</t>
  </si>
  <si>
    <t>На 1 февраля 2016 г.</t>
  </si>
  <si>
    <t>Липецская область</t>
  </si>
  <si>
    <t>На 1 марта 2016 г.</t>
  </si>
  <si>
    <t>Нет задолженности на 1 марта 2016 г.</t>
  </si>
  <si>
    <t>Нет задолженности на 1 февраля 2016 г.</t>
  </si>
  <si>
    <t>Анализ просроченной задолженности по заработной плате на 1  февраля 2016 года по федеральным округам</t>
  </si>
  <si>
    <t>Анализ просроченной задолженности по заработной плате на 1 марта 2016 года по федеральным округам</t>
  </si>
  <si>
    <t xml:space="preserve"> изменение    к             1 января 2016 г.</t>
  </si>
  <si>
    <t>рублей</t>
  </si>
  <si>
    <t>человек</t>
  </si>
  <si>
    <t>Обрабатывающие производства</t>
  </si>
  <si>
    <t>Производство пищевых продуктов, включая напитки, и табака</t>
  </si>
  <si>
    <t xml:space="preserve"> изменение    к                 1 января 2015 г.</t>
  </si>
  <si>
    <t>на 01.02.16</t>
  </si>
  <si>
    <t>Анализ просроченной задолженности по заработной плате на 1 апреля 2016 года по федеральным округам</t>
  </si>
  <si>
    <t>на 01.03.16</t>
  </si>
  <si>
    <t>На 1 апреля 2016 г.</t>
  </si>
  <si>
    <t>Анализ просроченной задолженности по заработной плате на 1 мая 2016 года по федеральным округам</t>
  </si>
  <si>
    <t>на 01.04.16</t>
  </si>
  <si>
    <t>Анализ просроченной задолженности по заработной плате на 1 апреля 2016 года</t>
  </si>
  <si>
    <t>Анализ просроченной задолженности по заработной плате на 1 мая 2016 года</t>
  </si>
  <si>
    <t>На 1 мая 2016 г.</t>
  </si>
  <si>
    <t>Среднемесячная зарплата по видам экономической деятельности</t>
  </si>
  <si>
    <t xml:space="preserve"> темп роста, 2011 в % к  2010</t>
  </si>
  <si>
    <t xml:space="preserve"> темп роста, 2012 в % к  2011</t>
  </si>
  <si>
    <t xml:space="preserve"> темп роста, 2013 в % к  2012</t>
  </si>
  <si>
    <t xml:space="preserve"> темп роста,  в % </t>
  </si>
  <si>
    <t>январь-февраль 2014</t>
  </si>
  <si>
    <t>январь-февраль 2013</t>
  </si>
  <si>
    <t>январь-март 2014</t>
  </si>
  <si>
    <t>январь-март 2013</t>
  </si>
  <si>
    <t>январь-апрель 2014</t>
  </si>
  <si>
    <t>январь-апрель 2013</t>
  </si>
  <si>
    <t>январь-май 2014</t>
  </si>
  <si>
    <t>январь-май 2013</t>
  </si>
  <si>
    <t>январь-июнь 2014</t>
  </si>
  <si>
    <t>январь-июнь 2013</t>
  </si>
  <si>
    <t>январь-июль 2014</t>
  </si>
  <si>
    <t>январь-июль 2013</t>
  </si>
  <si>
    <t>январь-август 2014</t>
  </si>
  <si>
    <t>январь-август 2013</t>
  </si>
  <si>
    <t>январь-сентябрь 2014</t>
  </si>
  <si>
    <t>январь-сентябрь 2013</t>
  </si>
  <si>
    <t>январь-октябрь 2014</t>
  </si>
  <si>
    <t>январь-октябрь 2013</t>
  </si>
  <si>
    <t>январь-ноябрь 2014</t>
  </si>
  <si>
    <t>январь-ноябрь 2013</t>
  </si>
  <si>
    <t xml:space="preserve"> темп роста, 2014 в % к  2013</t>
  </si>
  <si>
    <t>январь-февраль 2015</t>
  </si>
  <si>
    <t>январь-март 2015</t>
  </si>
  <si>
    <t>январь-апрель 2015</t>
  </si>
  <si>
    <t>январь-май 2015</t>
  </si>
  <si>
    <t>январь-июнь 2015</t>
  </si>
  <si>
    <t>январь-июль 2015</t>
  </si>
  <si>
    <t>январь-август 2015</t>
  </si>
  <si>
    <t>январь-сентябрь 2015</t>
  </si>
  <si>
    <t>январь-октябрь 2015</t>
  </si>
  <si>
    <t>январь-ноябрь 2015</t>
  </si>
  <si>
    <t>январь-декабрь 2015</t>
  </si>
  <si>
    <t>январь-декабрь 2014</t>
  </si>
  <si>
    <t xml:space="preserve"> темп роста,           2015 в % к 2014 </t>
  </si>
  <si>
    <t>январь 2016</t>
  </si>
  <si>
    <t>январь 2015</t>
  </si>
  <si>
    <t xml:space="preserve"> темп роста,            в %  </t>
  </si>
  <si>
    <t>январь-февраль 2016</t>
  </si>
  <si>
    <t>январь-март  2016</t>
  </si>
  <si>
    <t>январь-март              2015</t>
  </si>
  <si>
    <t>Всего  по Российской Федерации</t>
  </si>
  <si>
    <t>в том числе:</t>
  </si>
  <si>
    <t>в %% к среднемесячной зарплате по РФ</t>
  </si>
  <si>
    <t>сельское хозяйство, охота и предоставление услуг в этих областях</t>
  </si>
  <si>
    <t>Рыболовство, рыбоводство</t>
  </si>
  <si>
    <t>Добыча полезных ископаемых</t>
  </si>
  <si>
    <t>производство пищевых продуктов, включая напитки, и табака</t>
  </si>
  <si>
    <t>производство пищевых продуктов, включая напитки</t>
  </si>
  <si>
    <t>производство  табачных изделий</t>
  </si>
  <si>
    <t>Производство и распределение электроэнергии, газа и воды</t>
  </si>
  <si>
    <t>Строительство</t>
  </si>
  <si>
    <t>Оптовая и розничная торговля,;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</si>
  <si>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</si>
  <si>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</si>
  <si>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</si>
  <si>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</si>
  <si>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</si>
  <si>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</si>
  <si>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</si>
  <si>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Ветеринарная деятельность</t>
  </si>
  <si>
    <t>Предоставление прочих коммунальных, социальных и персональных услуг</t>
  </si>
  <si>
    <t>СЕЛЬСКОЕ ХОЗЯЙСТВО</t>
  </si>
  <si>
    <t>Росстат не указывал</t>
  </si>
  <si>
    <t xml:space="preserve">СРЕДНЕМЕСЯЧНАЯ ЗАРАБОТНАЯ ПЛАТА РАБОТНИКОВ </t>
  </si>
  <si>
    <t>Уровень среднемесячной зарплаты в   субъекте РФ    за  январь-март 2016 года</t>
  </si>
  <si>
    <t xml:space="preserve">в % к </t>
  </si>
  <si>
    <t>январь-март 2016 года</t>
  </si>
  <si>
    <t>январь-март 2015 года</t>
  </si>
  <si>
    <t>соответствующему периоду 2015 года</t>
  </si>
  <si>
    <t>уровню среднемесячной зарплаты в субъекте РФ</t>
  </si>
  <si>
    <t>РОССИЙСКАЯ ФЕДЕРАЦИЯ</t>
  </si>
  <si>
    <t>Воронежская облпсть</t>
  </si>
  <si>
    <t xml:space="preserve">Московская область </t>
  </si>
  <si>
    <t>г. Москва</t>
  </si>
  <si>
    <t xml:space="preserve">Архангельская область </t>
  </si>
  <si>
    <t>г.  Санкт-Петербург</t>
  </si>
  <si>
    <t>Республика Северная Осетия-Алания</t>
  </si>
  <si>
    <t>Крымский ФО</t>
  </si>
  <si>
    <t xml:space="preserve">СРАВНИТЕЛЬНЫЕ   ДАННЫЕ   ВЕЛИЧИНЫ    ПРОЖИТОЧНОГО </t>
  </si>
  <si>
    <t>МИНИМУМА И СРЕДНЕМЕСЯЧНОЙ ЗАРАБОТНОЙ ПЛАТЫ</t>
  </si>
  <si>
    <t>Субъекты федерации</t>
  </si>
  <si>
    <t xml:space="preserve">Среднемесячная заработная плата за  январь-март 2016 (сельское хозяйство, охота и лесное хозяйство) </t>
  </si>
  <si>
    <t>Соотношение среднемесячной заработной платы с величиной прожиточного минимума</t>
  </si>
  <si>
    <t xml:space="preserve">Среднемесячная заработная плата за январь-март  2016  г.  (производство пищевых продуктов, включая напитки, и табака) </t>
  </si>
  <si>
    <t>Данные за  4кв. 2015г.</t>
  </si>
  <si>
    <t>пояснения:</t>
  </si>
  <si>
    <t>сельское хоз-во</t>
  </si>
  <si>
    <t>пищевая</t>
  </si>
  <si>
    <t>более 2,0</t>
  </si>
  <si>
    <t xml:space="preserve">более 3,0 </t>
  </si>
  <si>
    <t>менее 2,0, но более 1,5</t>
  </si>
  <si>
    <t>менее 3,0, но более 2,0</t>
  </si>
  <si>
    <t>менее 1,5, но более 1,0</t>
  </si>
  <si>
    <t>менее 2,0, но более 1,0</t>
  </si>
  <si>
    <t>менее или =1,0</t>
  </si>
  <si>
    <t>СРЕДНЕСПИСОЧНАЯ ЧИСЛЕНННОСТЬ РАБОТНИКОВ  (по полному кругу организаций, за исключением субъектов малого предпринимательства)</t>
  </si>
  <si>
    <t>в % к  соответствующему периоду 2015 года</t>
  </si>
  <si>
    <t>ВСЕГО</t>
  </si>
  <si>
    <t>Данные о средней заработной плате                                                                                 за январь-март  2015 года  по субъектам РФ</t>
  </si>
  <si>
    <t>Данные о средней заработной плате                                                                                 за январь-июнь  2015 года  по субъектам РФ</t>
  </si>
  <si>
    <t>Данные о средней заработной плате                                                                                 за январь-сентябрь  2015 года  по субъектам РФ</t>
  </si>
  <si>
    <t>Данные о средней заработной плате                                                                                 за январь-декабрь  2015 года  по субъектам РФ</t>
  </si>
  <si>
    <t>Данные о средней заработной плате                                                                                 за январь-март  2016 года  по субъектам РФ</t>
  </si>
  <si>
    <t>(сельское хозяйство, охота и лесное хозяйство)</t>
  </si>
  <si>
    <t xml:space="preserve"> январь-март 2015 г.</t>
  </si>
  <si>
    <t>% к общероссийскому уровню</t>
  </si>
  <si>
    <t>% к уровню в субъекте РФ</t>
  </si>
  <si>
    <t xml:space="preserve"> январь-июнь 2015 г.</t>
  </si>
  <si>
    <t xml:space="preserve"> январь-сентябрь 2015 г.</t>
  </si>
  <si>
    <t xml:space="preserve"> январь-декабрь 2015 г.</t>
  </si>
  <si>
    <t xml:space="preserve"> январь-март               2016 г.</t>
  </si>
  <si>
    <t>Данные о средней заработной плате                                                                                      за  январь-март  2015 года по субъектам РФ</t>
  </si>
  <si>
    <t>Данные о средней заработной плате                                                                                      за  январь-июнь  2015 года по субъектам РФ</t>
  </si>
  <si>
    <t>Данные о средней заработной плате                                                                                      за  январь-сентябрь  2015 года по субъектам РФ</t>
  </si>
  <si>
    <t>Данные о средней заработной плате                                                                                      за  январь-декабрь  2015 года по субъектам РФ</t>
  </si>
  <si>
    <t>Данные о средней заработной плате                                                                                      за  январь-март  2016 года по субъектам РФ</t>
  </si>
  <si>
    <t>( производство пищевых продуктов, включая напитки, и табака)</t>
  </si>
  <si>
    <t>Субъекты РФ</t>
  </si>
  <si>
    <t xml:space="preserve"> январь-март        2015 г.</t>
  </si>
  <si>
    <t xml:space="preserve"> январь-июнь        2015 г.</t>
  </si>
  <si>
    <t xml:space="preserve"> январь-сентябрь        2015 г.</t>
  </si>
  <si>
    <t xml:space="preserve"> январь-декабрь    2015 г.</t>
  </si>
  <si>
    <t xml:space="preserve"> январь-март                   2016 г.</t>
  </si>
  <si>
    <t>83,,7</t>
  </si>
  <si>
    <t>СРЕДНЕМЕСЯЧНАЯ ЗАРАБОТНАЯ ПЛАТА РАБОТНИКОВ  ПО ФЕДЕРАЛЬНЫМ ОКРУГАМ</t>
  </si>
  <si>
    <t>Уровень среднемесячной зарплаты  за  январь-март 2016 года</t>
  </si>
  <si>
    <t>за  январь-март  2016 года по субъектам РФ</t>
  </si>
  <si>
    <t>Величина ПМ   в среднем на душу населения     (трудоспособное население);                   рублей в месяц  в 1 квартале  2016 г.)</t>
  </si>
  <si>
    <t>Анализ просроченной задолженности по заработной плате на 1 июня 2016 года по федеральным округам</t>
  </si>
  <si>
    <t>на 01.05.16</t>
  </si>
  <si>
    <t>На 1 июня 2016 г.</t>
  </si>
  <si>
    <t>Нет задолженности на 1 июня 2016 г.</t>
  </si>
  <si>
    <t>Нет задолженности на 1 мая 2016 г.</t>
  </si>
  <si>
    <t>Нет задолженности на 1 апреля 2016 г.</t>
  </si>
  <si>
    <t>Анализ просроченной задолженности по заработной плате на 1 июня 2016 года</t>
  </si>
  <si>
    <t>в 25,5р.</t>
  </si>
  <si>
    <t>январь-апрель 2016</t>
  </si>
  <si>
    <t>январь-апрель              2015</t>
  </si>
  <si>
    <t>Анализ просроченной задолженности по заработной плате на 1 июля 2016 года</t>
  </si>
  <si>
    <t>На 1 июля 2016 г.</t>
  </si>
  <si>
    <t>Нет задолженности на 1 июля 2016 г.</t>
  </si>
  <si>
    <t>Анализ просроченной задолженности по заработной плате на 1 июля 2016 года по федеральным округам</t>
  </si>
  <si>
    <t>на 01.06.16</t>
  </si>
  <si>
    <t>январь-май             2016</t>
  </si>
  <si>
    <t>январь-май             2015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</si>
</sst>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7" formatCode="0.0%"/>
    <numFmt numFmtId="170" formatCode="[$-419]mmmm\ yyyy;@"/>
  </numFmts>
  <fonts count="64">
    <font>
      <sz val="11"/>
      <color theme="1"/>
      <name val="Calibri"/>
      <family val="2"/>
      <charset val="204"/>
      <scheme val="minor"/>
    </font>
    <font>
      <sz val="10"/>
      <name val="Arial 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"/>
      <charset val="204"/>
    </font>
    <font>
      <b/>
      <sz val="10"/>
      <name val="Arial "/>
      <charset val="204"/>
    </font>
    <font>
      <sz val="11"/>
      <name val="Arial "/>
      <charset val="204"/>
    </font>
    <font>
      <sz val="8"/>
      <name val="Arial 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2"/>
      <name val="Arial"/>
      <family val="2"/>
      <charset val="204"/>
    </font>
    <font>
      <sz val="10"/>
      <name val="Arial Cyr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C0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i/>
      <sz val="11"/>
      <color rgb="FFFF0000"/>
      <name val="Arial"/>
      <family val="2"/>
      <charset val="204"/>
    </font>
    <font>
      <b/>
      <sz val="10"/>
      <color rgb="FFFF0000"/>
      <name val="Arial "/>
      <charset val="204"/>
    </font>
    <font>
      <sz val="10"/>
      <color rgb="FFFF0000"/>
      <name val="Arial "/>
      <charset val="204"/>
    </font>
    <font>
      <i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 "/>
      <charset val="204"/>
    </font>
    <font>
      <b/>
      <sz val="10"/>
      <color theme="1"/>
      <name val="Arial "/>
      <charset val="204"/>
    </font>
    <font>
      <b/>
      <i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5" tint="-0.249977111117893"/>
      <name val="Arial Cyr"/>
      <charset val="204"/>
    </font>
    <font>
      <b/>
      <sz val="10"/>
      <color theme="5" tint="-0.249977111117893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C00000"/>
      <name val="Arial Cyr"/>
      <charset val="204"/>
    </font>
    <font>
      <b/>
      <sz val="10"/>
      <color rgb="FFFF0000"/>
      <name val="Arial Cyr"/>
      <charset val="204"/>
    </font>
    <font>
      <b/>
      <sz val="10"/>
      <color rgb="FF7030A0"/>
      <name val="Arial Cyr"/>
      <charset val="204"/>
    </font>
    <font>
      <b/>
      <sz val="10"/>
      <color rgb="FF7030A0"/>
      <name val="Arial"/>
      <family val="2"/>
      <charset val="204"/>
    </font>
    <font>
      <b/>
      <sz val="10"/>
      <color rgb="FF00B050"/>
      <name val="Arial Cyr"/>
      <charset val="204"/>
    </font>
    <font>
      <b/>
      <sz val="10"/>
      <color rgb="FF00B050"/>
      <name val="Arial"/>
      <family val="2"/>
      <charset val="204"/>
    </font>
    <font>
      <b/>
      <sz val="10"/>
      <color rgb="FF0070C0"/>
      <name val="Arial Cyr"/>
      <charset val="204"/>
    </font>
    <font>
      <b/>
      <sz val="10"/>
      <color rgb="FF0070C0"/>
      <name val="Arial"/>
      <family val="2"/>
      <charset val="204"/>
    </font>
    <font>
      <b/>
      <sz val="10"/>
      <color theme="1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1" fillId="0" borderId="0"/>
    <xf numFmtId="0" fontId="11" fillId="0" borderId="0"/>
    <xf numFmtId="0" fontId="16" fillId="0" borderId="0"/>
    <xf numFmtId="0" fontId="11" fillId="0" borderId="0"/>
    <xf numFmtId="0" fontId="31" fillId="0" borderId="0"/>
  </cellStyleXfs>
  <cellXfs count="76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 applyAlignment="1">
      <alignment wrapText="1"/>
    </xf>
    <xf numFmtId="0" fontId="1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5" fillId="0" borderId="0" xfId="0" applyFont="1" applyFill="1"/>
    <xf numFmtId="164" fontId="32" fillId="0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2" fillId="0" borderId="0" xfId="0" applyFont="1"/>
    <xf numFmtId="0" fontId="33" fillId="0" borderId="0" xfId="0" applyFont="1"/>
    <xf numFmtId="0" fontId="33" fillId="0" borderId="1" xfId="0" applyFont="1" applyBorder="1"/>
    <xf numFmtId="0" fontId="32" fillId="0" borderId="1" xfId="0" applyFont="1" applyBorder="1"/>
    <xf numFmtId="0" fontId="34" fillId="0" borderId="1" xfId="0" applyFont="1" applyBorder="1" applyAlignment="1">
      <alignment vertical="center" wrapText="1"/>
    </xf>
    <xf numFmtId="164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/>
    <xf numFmtId="164" fontId="3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shrinkToFit="1"/>
    </xf>
    <xf numFmtId="0" fontId="6" fillId="0" borderId="0" xfId="0" applyFont="1" applyAlignment="1"/>
    <xf numFmtId="0" fontId="32" fillId="5" borderId="1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36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164" fontId="6" fillId="6" borderId="2" xfId="0" applyNumberFormat="1" applyFont="1" applyFill="1" applyBorder="1" applyAlignment="1">
      <alignment horizontal="center" wrapText="1"/>
    </xf>
    <xf numFmtId="164" fontId="6" fillId="6" borderId="1" xfId="0" applyNumberFormat="1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165" fontId="8" fillId="6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 wrapText="1"/>
    </xf>
    <xf numFmtId="165" fontId="34" fillId="0" borderId="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/>
    <xf numFmtId="164" fontId="38" fillId="0" borderId="1" xfId="0" applyNumberFormat="1" applyFont="1" applyBorder="1" applyAlignment="1">
      <alignment horizontal="center" vertical="center"/>
    </xf>
    <xf numFmtId="167" fontId="38" fillId="0" borderId="1" xfId="0" applyNumberFormat="1" applyFont="1" applyBorder="1" applyAlignment="1">
      <alignment horizontal="center" vertical="center"/>
    </xf>
    <xf numFmtId="164" fontId="34" fillId="6" borderId="5" xfId="0" applyNumberFormat="1" applyFont="1" applyFill="1" applyBorder="1" applyAlignment="1">
      <alignment horizontal="center" wrapText="1"/>
    </xf>
    <xf numFmtId="164" fontId="32" fillId="3" borderId="1" xfId="0" applyNumberFormat="1" applyFont="1" applyFill="1" applyBorder="1" applyAlignment="1">
      <alignment horizontal="center" vertical="center" wrapText="1"/>
    </xf>
    <xf numFmtId="164" fontId="34" fillId="7" borderId="1" xfId="0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164" fontId="6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164" fontId="32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/>
    <xf numFmtId="167" fontId="40" fillId="0" borderId="1" xfId="0" applyNumberFormat="1" applyFont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/>
    </xf>
    <xf numFmtId="167" fontId="37" fillId="0" borderId="1" xfId="0" applyNumberFormat="1" applyFont="1" applyBorder="1" applyAlignment="1">
      <alignment horizontal="center" vertical="center"/>
    </xf>
    <xf numFmtId="165" fontId="41" fillId="0" borderId="1" xfId="0" applyNumberFormat="1" applyFont="1" applyFill="1" applyBorder="1" applyAlignment="1">
      <alignment horizontal="center" vertical="center"/>
    </xf>
    <xf numFmtId="165" fontId="42" fillId="0" borderId="1" xfId="0" applyNumberFormat="1" applyFont="1" applyFill="1" applyBorder="1" applyAlignment="1">
      <alignment horizontal="center" vertical="center"/>
    </xf>
    <xf numFmtId="164" fontId="40" fillId="0" borderId="1" xfId="0" applyNumberFormat="1" applyFont="1" applyBorder="1" applyAlignment="1">
      <alignment horizontal="center" vertical="center" wrapText="1"/>
    </xf>
    <xf numFmtId="0" fontId="43" fillId="0" borderId="0" xfId="0" applyFont="1"/>
    <xf numFmtId="0" fontId="43" fillId="0" borderId="1" xfId="0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/>
    </xf>
    <xf numFmtId="167" fontId="4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4" fontId="33" fillId="8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/>
    <xf numFmtId="165" fontId="9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9" fillId="9" borderId="0" xfId="0" applyFont="1" applyFill="1" applyAlignment="1">
      <alignment horizontal="left"/>
    </xf>
    <xf numFmtId="0" fontId="1" fillId="9" borderId="0" xfId="0" applyFont="1" applyFill="1"/>
    <xf numFmtId="164" fontId="9" fillId="9" borderId="0" xfId="0" applyNumberFormat="1" applyFont="1" applyFill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164" fontId="44" fillId="0" borderId="0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Border="1" applyAlignment="1">
      <alignment horizontal="center"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33" fillId="9" borderId="1" xfId="0" applyNumberFormat="1" applyFont="1" applyFill="1" applyBorder="1" applyAlignment="1">
      <alignment horizontal="center" vertical="center" wrapText="1"/>
    </xf>
    <xf numFmtId="165" fontId="9" fillId="9" borderId="1" xfId="0" applyNumberFormat="1" applyFont="1" applyFill="1" applyBorder="1" applyAlignment="1">
      <alignment horizontal="center" vertical="center"/>
    </xf>
    <xf numFmtId="165" fontId="46" fillId="0" borderId="1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 wrapText="1"/>
    </xf>
    <xf numFmtId="165" fontId="1" fillId="9" borderId="1" xfId="0" applyNumberFormat="1" applyFont="1" applyFill="1" applyBorder="1" applyAlignment="1">
      <alignment horizontal="center" vertical="center"/>
    </xf>
    <xf numFmtId="0" fontId="3" fillId="9" borderId="0" xfId="0" applyFont="1" applyFill="1" applyBorder="1"/>
    <xf numFmtId="0" fontId="3" fillId="9" borderId="1" xfId="0" applyFont="1" applyFill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9" fillId="8" borderId="1" xfId="0" applyFont="1" applyFill="1" applyBorder="1"/>
    <xf numFmtId="0" fontId="33" fillId="0" borderId="1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44" fillId="9" borderId="0" xfId="0" applyNumberFormat="1" applyFont="1" applyFill="1" applyBorder="1" applyAlignment="1">
      <alignment horizontal="center" vertical="center" wrapText="1"/>
    </xf>
    <xf numFmtId="164" fontId="11" fillId="9" borderId="0" xfId="0" applyNumberFormat="1" applyFont="1" applyFill="1" applyBorder="1" applyAlignment="1">
      <alignment horizontal="center" vertical="center"/>
    </xf>
    <xf numFmtId="165" fontId="47" fillId="0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/>
    </xf>
    <xf numFmtId="165" fontId="32" fillId="9" borderId="1" xfId="0" applyNumberFormat="1" applyFont="1" applyFill="1" applyBorder="1" applyAlignment="1">
      <alignment horizontal="center" vertical="center"/>
    </xf>
    <xf numFmtId="165" fontId="48" fillId="9" borderId="1" xfId="0" applyNumberFormat="1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164" fontId="33" fillId="8" borderId="1" xfId="0" applyNumberFormat="1" applyFont="1" applyFill="1" applyBorder="1" applyAlignment="1">
      <alignment horizontal="center" vertical="center"/>
    </xf>
    <xf numFmtId="164" fontId="38" fillId="7" borderId="1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4" fontId="38" fillId="8" borderId="1" xfId="0" applyNumberFormat="1" applyFont="1" applyFill="1" applyBorder="1" applyAlignment="1">
      <alignment horizontal="center" vertical="center" wrapText="1"/>
    </xf>
    <xf numFmtId="164" fontId="38" fillId="8" borderId="1" xfId="0" applyNumberFormat="1" applyFont="1" applyFill="1" applyBorder="1" applyAlignment="1">
      <alignment horizontal="center" vertical="center"/>
    </xf>
    <xf numFmtId="167" fontId="37" fillId="8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3" fillId="10" borderId="1" xfId="0" applyFont="1" applyFill="1" applyBorder="1"/>
    <xf numFmtId="0" fontId="33" fillId="9" borderId="3" xfId="0" applyFont="1" applyFill="1" applyBorder="1" applyAlignment="1"/>
    <xf numFmtId="164" fontId="6" fillId="1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Border="1"/>
    <xf numFmtId="167" fontId="37" fillId="9" borderId="1" xfId="0" applyNumberFormat="1" applyFont="1" applyFill="1" applyBorder="1" applyAlignment="1">
      <alignment horizontal="center" vertical="center"/>
    </xf>
    <xf numFmtId="164" fontId="34" fillId="9" borderId="1" xfId="0" applyNumberFormat="1" applyFont="1" applyFill="1" applyBorder="1" applyAlignment="1">
      <alignment horizontal="center" vertical="center" wrapText="1"/>
    </xf>
    <xf numFmtId="164" fontId="34" fillId="9" borderId="1" xfId="0" applyNumberFormat="1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vertical="center" wrapText="1"/>
    </xf>
    <xf numFmtId="0" fontId="3" fillId="9" borderId="1" xfId="0" applyFont="1" applyFill="1" applyBorder="1"/>
    <xf numFmtId="167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/>
    <xf numFmtId="164" fontId="33" fillId="9" borderId="1" xfId="0" applyNumberFormat="1" applyFont="1" applyFill="1" applyBorder="1" applyAlignment="1">
      <alignment horizontal="center" vertical="center"/>
    </xf>
    <xf numFmtId="167" fontId="5" fillId="9" borderId="1" xfId="0" applyNumberFormat="1" applyFont="1" applyFill="1" applyBorder="1" applyAlignment="1">
      <alignment horizontal="center" vertical="center"/>
    </xf>
    <xf numFmtId="165" fontId="5" fillId="9" borderId="1" xfId="0" applyNumberFormat="1" applyFont="1" applyFill="1" applyBorder="1" applyAlignment="1">
      <alignment horizontal="center" vertical="center"/>
    </xf>
    <xf numFmtId="165" fontId="6" fillId="9" borderId="1" xfId="0" applyNumberFormat="1" applyFont="1" applyFill="1" applyBorder="1" applyAlignment="1">
      <alignment horizontal="center" vertical="center" wrapText="1"/>
    </xf>
    <xf numFmtId="165" fontId="33" fillId="9" borderId="1" xfId="0" applyNumberFormat="1" applyFont="1" applyFill="1" applyBorder="1" applyAlignment="1">
      <alignment horizontal="center" vertical="center"/>
    </xf>
    <xf numFmtId="165" fontId="43" fillId="9" borderId="1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9" fillId="0" borderId="0" xfId="0" applyFont="1" applyBorder="1"/>
    <xf numFmtId="165" fontId="9" fillId="9" borderId="0" xfId="0" applyNumberFormat="1" applyFont="1" applyFill="1" applyBorder="1" applyAlignment="1">
      <alignment horizontal="center" vertical="center"/>
    </xf>
    <xf numFmtId="165" fontId="1" fillId="9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5" fontId="8" fillId="9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/>
    </xf>
    <xf numFmtId="0" fontId="9" fillId="9" borderId="0" xfId="0" applyFont="1" applyFill="1" applyBorder="1"/>
    <xf numFmtId="164" fontId="3" fillId="9" borderId="0" xfId="0" applyNumberFormat="1" applyFont="1" applyFill="1" applyBorder="1" applyAlignment="1">
      <alignment horizontal="center" vertical="center"/>
    </xf>
    <xf numFmtId="164" fontId="3" fillId="9" borderId="0" xfId="0" applyNumberFormat="1" applyFont="1" applyFill="1" applyBorder="1" applyAlignment="1">
      <alignment horizontal="center" vertical="center" wrapText="1"/>
    </xf>
    <xf numFmtId="164" fontId="1" fillId="9" borderId="0" xfId="0" applyNumberFormat="1" applyFont="1" applyFill="1"/>
    <xf numFmtId="164" fontId="34" fillId="6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6" fillId="9" borderId="1" xfId="0" applyNumberFormat="1" applyFont="1" applyFill="1" applyBorder="1" applyAlignment="1">
      <alignment horizontal="center" vertical="center"/>
    </xf>
    <xf numFmtId="165" fontId="41" fillId="9" borderId="1" xfId="0" applyNumberFormat="1" applyFont="1" applyFill="1" applyBorder="1" applyAlignment="1">
      <alignment horizontal="center" vertical="center"/>
    </xf>
    <xf numFmtId="165" fontId="42" fillId="9" borderId="1" xfId="0" applyNumberFormat="1" applyFont="1" applyFill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center" vertical="center"/>
    </xf>
    <xf numFmtId="164" fontId="33" fillId="9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3" fillId="0" borderId="1" xfId="0" applyFont="1" applyBorder="1" applyAlignment="1">
      <alignment horizontal="center" vertical="center" wrapText="1"/>
    </xf>
    <xf numFmtId="164" fontId="45" fillId="9" borderId="0" xfId="0" applyNumberFormat="1" applyFont="1" applyFill="1" applyBorder="1" applyAlignment="1">
      <alignment horizontal="center" vertical="center" wrapText="1"/>
    </xf>
    <xf numFmtId="164" fontId="44" fillId="9" borderId="0" xfId="0" applyNumberFormat="1" applyFont="1" applyFill="1" applyBorder="1" applyAlignment="1">
      <alignment horizontal="center" vertical="center"/>
    </xf>
    <xf numFmtId="165" fontId="46" fillId="9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48" fillId="9" borderId="1" xfId="0" applyNumberFormat="1" applyFont="1" applyFill="1" applyBorder="1" applyAlignment="1">
      <alignment horizontal="center" vertical="center"/>
    </xf>
    <xf numFmtId="164" fontId="37" fillId="9" borderId="1" xfId="0" applyNumberFormat="1" applyFont="1" applyFill="1" applyBorder="1" applyAlignment="1">
      <alignment horizontal="center" vertical="center"/>
    </xf>
    <xf numFmtId="164" fontId="37" fillId="0" borderId="1" xfId="0" applyNumberFormat="1" applyFont="1" applyFill="1" applyBorder="1" applyAlignment="1">
      <alignment horizontal="center" vertical="center" wrapText="1"/>
    </xf>
    <xf numFmtId="164" fontId="37" fillId="8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/>
    </xf>
    <xf numFmtId="164" fontId="48" fillId="0" borderId="1" xfId="0" applyNumberFormat="1" applyFont="1" applyBorder="1" applyAlignment="1">
      <alignment horizontal="center" vertical="center" wrapText="1"/>
    </xf>
    <xf numFmtId="167" fontId="3" fillId="9" borderId="1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Fill="1"/>
    <xf numFmtId="0" fontId="11" fillId="0" borderId="6" xfId="0" applyFont="1" applyBorder="1" applyAlignment="1"/>
    <xf numFmtId="0" fontId="11" fillId="0" borderId="7" xfId="0" applyFont="1" applyBorder="1" applyAlignment="1"/>
    <xf numFmtId="0" fontId="13" fillId="11" borderId="1" xfId="0" applyFont="1" applyFill="1" applyBorder="1" applyAlignment="1">
      <alignment vertical="center"/>
    </xf>
    <xf numFmtId="3" fontId="13" fillId="11" borderId="1" xfId="0" applyNumberFormat="1" applyFont="1" applyFill="1" applyBorder="1" applyAlignment="1">
      <alignment horizontal="center" vertical="center"/>
    </xf>
    <xf numFmtId="3" fontId="13" fillId="11" borderId="1" xfId="0" applyNumberFormat="1" applyFont="1" applyFill="1" applyBorder="1" applyAlignment="1">
      <alignment horizontal="center" vertical="center" wrapText="1"/>
    </xf>
    <xf numFmtId="164" fontId="19" fillId="11" borderId="1" xfId="0" applyNumberFormat="1" applyFont="1" applyFill="1" applyBorder="1" applyAlignment="1">
      <alignment horizontal="center" vertical="center"/>
    </xf>
    <xf numFmtId="3" fontId="13" fillId="12" borderId="1" xfId="0" applyNumberFormat="1" applyFont="1" applyFill="1" applyBorder="1" applyAlignment="1">
      <alignment horizontal="center" vertical="center" wrapText="1"/>
    </xf>
    <xf numFmtId="3" fontId="13" fillId="12" borderId="3" xfId="0" applyNumberFormat="1" applyFont="1" applyFill="1" applyBorder="1" applyAlignment="1">
      <alignment horizontal="center" vertical="center" wrapText="1"/>
    </xf>
    <xf numFmtId="165" fontId="19" fillId="12" borderId="1" xfId="0" applyNumberFormat="1" applyFont="1" applyFill="1" applyBorder="1" applyAlignment="1">
      <alignment horizontal="center"/>
    </xf>
    <xf numFmtId="3" fontId="13" fillId="12" borderId="1" xfId="0" applyNumberFormat="1" applyFont="1" applyFill="1" applyBorder="1" applyAlignment="1">
      <alignment horizontal="center" wrapText="1"/>
    </xf>
    <xf numFmtId="3" fontId="13" fillId="11" borderId="1" xfId="0" applyNumberFormat="1" applyFont="1" applyFill="1" applyBorder="1" applyAlignment="1">
      <alignment horizontal="center" wrapText="1"/>
    </xf>
    <xf numFmtId="3" fontId="13" fillId="11" borderId="0" xfId="0" applyNumberFormat="1" applyFont="1" applyFill="1" applyAlignment="1">
      <alignment horizontal="center" wrapText="1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165" fontId="1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3" fontId="49" fillId="5" borderId="1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vertical="center" wrapText="1"/>
    </xf>
    <xf numFmtId="164" fontId="50" fillId="0" borderId="1" xfId="0" applyNumberFormat="1" applyFont="1" applyBorder="1" applyAlignment="1">
      <alignment horizontal="center" vertical="center"/>
    </xf>
    <xf numFmtId="164" fontId="51" fillId="0" borderId="1" xfId="0" applyNumberFormat="1" applyFont="1" applyFill="1" applyBorder="1" applyAlignment="1">
      <alignment horizontal="center" vertical="center"/>
    </xf>
    <xf numFmtId="164" fontId="50" fillId="0" borderId="1" xfId="0" applyNumberFormat="1" applyFont="1" applyFill="1" applyBorder="1" applyAlignment="1">
      <alignment horizontal="center" vertical="center"/>
    </xf>
    <xf numFmtId="164" fontId="50" fillId="0" borderId="3" xfId="0" applyNumberFormat="1" applyFont="1" applyFill="1" applyBorder="1" applyAlignment="1">
      <alignment horizontal="center" vertical="center"/>
    </xf>
    <xf numFmtId="165" fontId="50" fillId="0" borderId="1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 wrapText="1"/>
    </xf>
    <xf numFmtId="3" fontId="11" fillId="0" borderId="1" xfId="3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horizontal="center" vertical="center"/>
    </xf>
    <xf numFmtId="3" fontId="49" fillId="3" borderId="1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/>
    </xf>
    <xf numFmtId="165" fontId="50" fillId="0" borderId="1" xfId="0" applyNumberFormat="1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3" fontId="45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3" fillId="13" borderId="1" xfId="0" applyFont="1" applyFill="1" applyBorder="1" applyAlignment="1">
      <alignment vertical="center" wrapText="1"/>
    </xf>
    <xf numFmtId="3" fontId="13" fillId="13" borderId="1" xfId="0" applyNumberFormat="1" applyFont="1" applyFill="1" applyBorder="1" applyAlignment="1">
      <alignment horizontal="center" vertical="center"/>
    </xf>
    <xf numFmtId="3" fontId="49" fillId="13" borderId="1" xfId="0" applyNumberFormat="1" applyFont="1" applyFill="1" applyBorder="1" applyAlignment="1">
      <alignment horizontal="center" vertical="center" wrapText="1"/>
    </xf>
    <xf numFmtId="164" fontId="19" fillId="13" borderId="1" xfId="0" applyNumberFormat="1" applyFont="1" applyFill="1" applyBorder="1" applyAlignment="1">
      <alignment horizontal="center" vertical="center"/>
    </xf>
    <xf numFmtId="3" fontId="13" fillId="14" borderId="1" xfId="0" applyNumberFormat="1" applyFont="1" applyFill="1" applyBorder="1" applyAlignment="1">
      <alignment horizontal="center" vertical="center" wrapText="1"/>
    </xf>
    <xf numFmtId="164" fontId="19" fillId="14" borderId="1" xfId="0" applyNumberFormat="1" applyFont="1" applyFill="1" applyBorder="1" applyAlignment="1">
      <alignment horizontal="center" vertical="center"/>
    </xf>
    <xf numFmtId="3" fontId="13" fillId="14" borderId="3" xfId="0" applyNumberFormat="1" applyFont="1" applyFill="1" applyBorder="1" applyAlignment="1">
      <alignment horizontal="center" vertical="center" wrapText="1"/>
    </xf>
    <xf numFmtId="165" fontId="19" fillId="14" borderId="1" xfId="0" applyNumberFormat="1" applyFont="1" applyFill="1" applyBorder="1" applyAlignment="1">
      <alignment horizontal="center"/>
    </xf>
    <xf numFmtId="3" fontId="13" fillId="14" borderId="1" xfId="0" applyNumberFormat="1" applyFont="1" applyFill="1" applyBorder="1" applyAlignment="1">
      <alignment horizontal="center" wrapText="1"/>
    </xf>
    <xf numFmtId="3" fontId="49" fillId="5" borderId="3" xfId="0" applyNumberFormat="1" applyFont="1" applyFill="1" applyBorder="1" applyAlignment="1">
      <alignment horizontal="center" vertical="center" wrapText="1"/>
    </xf>
    <xf numFmtId="3" fontId="49" fillId="5" borderId="4" xfId="0" applyNumberFormat="1" applyFont="1" applyFill="1" applyBorder="1" applyAlignment="1">
      <alignment horizontal="center" vertical="center" wrapText="1"/>
    </xf>
    <xf numFmtId="3" fontId="49" fillId="5" borderId="2" xfId="0" applyNumberFormat="1" applyFont="1" applyFill="1" applyBorder="1" applyAlignment="1">
      <alignment horizontal="center" vertical="center" wrapText="1"/>
    </xf>
    <xf numFmtId="3" fontId="13" fillId="5" borderId="0" xfId="0" applyNumberFormat="1" applyFont="1" applyFill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center" wrapText="1"/>
    </xf>
    <xf numFmtId="0" fontId="11" fillId="0" borderId="1" xfId="0" applyFont="1" applyBorder="1"/>
    <xf numFmtId="0" fontId="11" fillId="0" borderId="0" xfId="2" applyFont="1" applyFill="1" applyAlignment="1">
      <alignment horizontal="left"/>
    </xf>
    <xf numFmtId="0" fontId="11" fillId="0" borderId="0" xfId="2" applyAlignment="1">
      <alignment horizontal="center"/>
    </xf>
    <xf numFmtId="3" fontId="11" fillId="0" borderId="0" xfId="2" applyNumberFormat="1" applyAlignment="1">
      <alignment horizontal="center"/>
    </xf>
    <xf numFmtId="0" fontId="20" fillId="0" borderId="0" xfId="2" applyFont="1" applyAlignment="1">
      <alignment horizontal="center"/>
    </xf>
    <xf numFmtId="0" fontId="11" fillId="0" borderId="0" xfId="2" applyAlignment="1">
      <alignment horizontal="left"/>
    </xf>
    <xf numFmtId="0" fontId="11" fillId="0" borderId="0" xfId="2" applyFont="1" applyAlignment="1">
      <alignment horizontal="center"/>
    </xf>
    <xf numFmtId="0" fontId="11" fillId="0" borderId="5" xfId="2" applyFont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165" fontId="13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11" fillId="0" borderId="1" xfId="2" applyNumberFormat="1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left" vertical="top" wrapText="1"/>
    </xf>
    <xf numFmtId="0" fontId="15" fillId="0" borderId="1" xfId="3" applyFont="1" applyBorder="1" applyAlignment="1">
      <alignment vertical="center" wrapText="1"/>
    </xf>
    <xf numFmtId="165" fontId="13" fillId="0" borderId="1" xfId="2" applyNumberFormat="1" applyFont="1" applyBorder="1" applyAlignment="1">
      <alignment horizontal="center" vertical="center"/>
    </xf>
    <xf numFmtId="0" fontId="16" fillId="0" borderId="1" xfId="3" applyBorder="1" applyAlignment="1">
      <alignment wrapText="1"/>
    </xf>
    <xf numFmtId="0" fontId="21" fillId="0" borderId="0" xfId="1"/>
    <xf numFmtId="0" fontId="13" fillId="0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11" fillId="0" borderId="0" xfId="4"/>
    <xf numFmtId="0" fontId="1" fillId="0" borderId="8" xfId="1" applyFont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8" fillId="0" borderId="9" xfId="1" applyFont="1" applyBorder="1" applyAlignment="1">
      <alignment horizontal="left" vertical="center"/>
    </xf>
    <xf numFmtId="2" fontId="15" fillId="0" borderId="1" xfId="1" applyNumberFormat="1" applyFont="1" applyBorder="1" applyAlignment="1">
      <alignment horizontal="center"/>
    </xf>
    <xf numFmtId="0" fontId="8" fillId="0" borderId="3" xfId="1" applyFont="1" applyFill="1" applyBorder="1" applyAlignment="1"/>
    <xf numFmtId="3" fontId="0" fillId="0" borderId="4" xfId="0" applyNumberFormat="1" applyFill="1" applyBorder="1" applyAlignment="1"/>
    <xf numFmtId="164" fontId="15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/>
    <xf numFmtId="3" fontId="1" fillId="0" borderId="3" xfId="1" applyNumberFormat="1" applyFont="1" applyBorder="1" applyAlignment="1">
      <alignment wrapText="1"/>
    </xf>
    <xf numFmtId="3" fontId="16" fillId="0" borderId="1" xfId="4" applyNumberFormat="1" applyFont="1" applyFill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/>
    </xf>
    <xf numFmtId="2" fontId="16" fillId="15" borderId="1" xfId="1" applyNumberFormat="1" applyFont="1" applyFill="1" applyBorder="1" applyAlignment="1">
      <alignment horizontal="center"/>
    </xf>
    <xf numFmtId="2" fontId="22" fillId="9" borderId="1" xfId="1" applyNumberFormat="1" applyFont="1" applyFill="1" applyBorder="1" applyAlignment="1">
      <alignment horizontal="center"/>
    </xf>
    <xf numFmtId="2" fontId="15" fillId="16" borderId="1" xfId="1" applyNumberFormat="1" applyFont="1" applyFill="1" applyBorder="1" applyAlignment="1">
      <alignment horizontal="center"/>
    </xf>
    <xf numFmtId="3" fontId="16" fillId="17" borderId="1" xfId="4" applyNumberFormat="1" applyFont="1" applyFill="1" applyBorder="1" applyAlignment="1">
      <alignment horizontal="center" vertical="center"/>
    </xf>
    <xf numFmtId="2" fontId="23" fillId="15" borderId="1" xfId="1" applyNumberFormat="1" applyFont="1" applyFill="1" applyBorder="1" applyAlignment="1">
      <alignment horizontal="center"/>
    </xf>
    <xf numFmtId="3" fontId="13" fillId="0" borderId="3" xfId="1" applyNumberFormat="1" applyFont="1" applyFill="1" applyBorder="1" applyAlignment="1">
      <alignment vertical="center"/>
    </xf>
    <xf numFmtId="3" fontId="11" fillId="0" borderId="1" xfId="1" applyNumberFormat="1" applyFont="1" applyBorder="1" applyAlignment="1">
      <alignment wrapText="1"/>
    </xf>
    <xf numFmtId="2" fontId="19" fillId="0" borderId="1" xfId="1" applyNumberFormat="1" applyFont="1" applyBorder="1" applyAlignment="1">
      <alignment horizontal="center"/>
    </xf>
    <xf numFmtId="2" fontId="11" fillId="15" borderId="1" xfId="1" applyNumberFormat="1" applyFont="1" applyFill="1" applyBorder="1" applyAlignment="1">
      <alignment horizontal="center"/>
    </xf>
    <xf numFmtId="2" fontId="19" fillId="9" borderId="1" xfId="1" applyNumberFormat="1" applyFont="1" applyFill="1" applyBorder="1" applyAlignment="1">
      <alignment horizontal="center"/>
    </xf>
    <xf numFmtId="2" fontId="12" fillId="15" borderId="1" xfId="1" applyNumberFormat="1" applyFont="1" applyFill="1" applyBorder="1" applyAlignment="1">
      <alignment horizontal="center"/>
    </xf>
    <xf numFmtId="2" fontId="13" fillId="16" borderId="1" xfId="1" applyNumberFormat="1" applyFont="1" applyFill="1" applyBorder="1" applyAlignment="1">
      <alignment horizontal="center"/>
    </xf>
    <xf numFmtId="3" fontId="13" fillId="0" borderId="3" xfId="1" applyNumberFormat="1" applyFont="1" applyFill="1" applyBorder="1" applyAlignment="1"/>
    <xf numFmtId="0" fontId="11" fillId="0" borderId="1" xfId="4" applyFont="1" applyFill="1" applyBorder="1" applyAlignment="1">
      <alignment horizontal="left" vertical="top" wrapText="1"/>
    </xf>
    <xf numFmtId="2" fontId="19" fillId="18" borderId="1" xfId="1" applyNumberFormat="1" applyFont="1" applyFill="1" applyBorder="1" applyAlignment="1">
      <alignment horizontal="center"/>
    </xf>
    <xf numFmtId="3" fontId="11" fillId="0" borderId="1" xfId="4" applyNumberFormat="1" applyFont="1" applyFill="1" applyBorder="1" applyAlignment="1">
      <alignment horizontal="center" vertical="center"/>
    </xf>
    <xf numFmtId="2" fontId="19" fillId="19" borderId="1" xfId="1" applyNumberFormat="1" applyFont="1" applyFill="1" applyBorder="1" applyAlignment="1">
      <alignment horizontal="center"/>
    </xf>
    <xf numFmtId="3" fontId="11" fillId="17" borderId="1" xfId="4" applyNumberFormat="1" applyFont="1" applyFill="1" applyBorder="1" applyAlignment="1">
      <alignment horizontal="center" vertical="center"/>
    </xf>
    <xf numFmtId="2" fontId="22" fillId="19" borderId="1" xfId="1" applyNumberFormat="1" applyFont="1" applyFill="1" applyBorder="1" applyAlignment="1">
      <alignment horizontal="center"/>
    </xf>
    <xf numFmtId="0" fontId="11" fillId="0" borderId="1" xfId="4" applyFont="1" applyFill="1" applyBorder="1" applyAlignment="1">
      <alignment horizontal="left" vertical="center" wrapText="1"/>
    </xf>
    <xf numFmtId="2" fontId="19" fillId="19" borderId="1" xfId="1" applyNumberFormat="1" applyFont="1" applyFill="1" applyBorder="1" applyAlignment="1">
      <alignment horizontal="center" vertical="center"/>
    </xf>
    <xf numFmtId="2" fontId="22" fillId="19" borderId="1" xfId="1" applyNumberFormat="1" applyFont="1" applyFill="1" applyBorder="1" applyAlignment="1">
      <alignment horizontal="center" vertical="center"/>
    </xf>
    <xf numFmtId="2" fontId="11" fillId="15" borderId="1" xfId="1" applyNumberFormat="1" applyFont="1" applyFill="1" applyBorder="1" applyAlignment="1">
      <alignment horizontal="center" vertical="center"/>
    </xf>
    <xf numFmtId="2" fontId="15" fillId="16" borderId="1" xfId="1" applyNumberFormat="1" applyFont="1" applyFill="1" applyBorder="1" applyAlignment="1">
      <alignment horizontal="center" vertical="center"/>
    </xf>
    <xf numFmtId="2" fontId="19" fillId="18" borderId="1" xfId="1" applyNumberFormat="1" applyFont="1" applyFill="1" applyBorder="1" applyAlignment="1">
      <alignment horizontal="center" vertical="center"/>
    </xf>
    <xf numFmtId="3" fontId="11" fillId="0" borderId="5" xfId="1" applyNumberFormat="1" applyFont="1" applyBorder="1" applyAlignment="1">
      <alignment wrapText="1"/>
    </xf>
    <xf numFmtId="2" fontId="16" fillId="15" borderId="1" xfId="1" applyNumberFormat="1" applyFont="1" applyFill="1" applyBorder="1" applyAlignment="1">
      <alignment horizontal="center" vertical="center"/>
    </xf>
    <xf numFmtId="3" fontId="11" fillId="0" borderId="6" xfId="1" applyNumberFormat="1" applyFont="1" applyBorder="1" applyAlignment="1">
      <alignment wrapText="1"/>
    </xf>
    <xf numFmtId="2" fontId="19" fillId="0" borderId="1" xfId="1" applyNumberFormat="1" applyFont="1" applyFill="1" applyBorder="1" applyAlignment="1">
      <alignment horizontal="center"/>
    </xf>
    <xf numFmtId="0" fontId="21" fillId="0" borderId="0" xfId="1" applyAlignment="1"/>
    <xf numFmtId="2" fontId="22" fillId="0" borderId="1" xfId="1" applyNumberFormat="1" applyFont="1" applyFill="1" applyBorder="1" applyAlignment="1">
      <alignment horizontal="center"/>
    </xf>
    <xf numFmtId="2" fontId="22" fillId="18" borderId="1" xfId="1" applyNumberFormat="1" applyFont="1" applyFill="1" applyBorder="1" applyAlignment="1">
      <alignment horizontal="center"/>
    </xf>
    <xf numFmtId="3" fontId="21" fillId="0" borderId="0" xfId="1" applyNumberFormat="1"/>
    <xf numFmtId="0" fontId="15" fillId="0" borderId="1" xfId="3" applyFont="1" applyBorder="1" applyAlignment="1">
      <alignment wrapText="1"/>
    </xf>
    <xf numFmtId="0" fontId="21" fillId="0" borderId="1" xfId="1" applyBorder="1"/>
    <xf numFmtId="0" fontId="21" fillId="0" borderId="0" xfId="1" applyFill="1"/>
    <xf numFmtId="0" fontId="13" fillId="17" borderId="10" xfId="0" applyFont="1" applyFill="1" applyBorder="1" applyAlignment="1"/>
    <xf numFmtId="0" fontId="21" fillId="0" borderId="10" xfId="1" applyBorder="1" applyAlignment="1"/>
    <xf numFmtId="3" fontId="15" fillId="0" borderId="0" xfId="1" applyNumberFormat="1" applyFont="1" applyAlignment="1">
      <alignment horizontal="left"/>
    </xf>
    <xf numFmtId="3" fontId="21" fillId="0" borderId="0" xfId="1" applyNumberFormat="1" applyAlignment="1">
      <alignment horizontal="left"/>
    </xf>
    <xf numFmtId="3" fontId="24" fillId="0" borderId="0" xfId="1" applyNumberFormat="1" applyFont="1" applyFill="1" applyAlignment="1">
      <alignment horizontal="left"/>
    </xf>
    <xf numFmtId="3" fontId="24" fillId="0" borderId="0" xfId="1" applyNumberFormat="1" applyFont="1"/>
    <xf numFmtId="0" fontId="22" fillId="0" borderId="0" xfId="1" applyFont="1" applyFill="1" applyAlignment="1">
      <alignment horizontal="left"/>
    </xf>
    <xf numFmtId="0" fontId="22" fillId="0" borderId="0" xfId="1" applyFont="1"/>
    <xf numFmtId="0" fontId="16" fillId="15" borderId="0" xfId="1" applyFont="1" applyFill="1" applyAlignment="1">
      <alignment horizontal="left"/>
    </xf>
    <xf numFmtId="0" fontId="21" fillId="15" borderId="0" xfId="1" applyFill="1"/>
    <xf numFmtId="0" fontId="25" fillId="15" borderId="0" xfId="1" applyFont="1" applyFill="1"/>
    <xf numFmtId="0" fontId="0" fillId="15" borderId="0" xfId="0" applyFill="1"/>
    <xf numFmtId="0" fontId="26" fillId="16" borderId="0" xfId="1" applyFont="1" applyFill="1" applyAlignment="1">
      <alignment horizontal="left"/>
    </xf>
    <xf numFmtId="0" fontId="26" fillId="16" borderId="0" xfId="1" applyFont="1" applyFill="1"/>
    <xf numFmtId="0" fontId="21" fillId="16" borderId="0" xfId="1" applyFill="1"/>
    <xf numFmtId="0" fontId="0" fillId="16" borderId="0" xfId="0" applyFill="1"/>
    <xf numFmtId="0" fontId="22" fillId="18" borderId="0" xfId="1" applyFont="1" applyFill="1" applyAlignment="1">
      <alignment horizontal="left"/>
    </xf>
    <xf numFmtId="0" fontId="22" fillId="19" borderId="0" xfId="1" applyFont="1" applyFill="1"/>
    <xf numFmtId="0" fontId="21" fillId="19" borderId="0" xfId="1" applyFill="1"/>
    <xf numFmtId="0" fontId="20" fillId="0" borderId="0" xfId="4" applyFont="1" applyAlignment="1"/>
    <xf numFmtId="3" fontId="11" fillId="0" borderId="0" xfId="4" applyNumberFormat="1" applyAlignment="1">
      <alignment horizontal="center"/>
    </xf>
    <xf numFmtId="3" fontId="11" fillId="0" borderId="0" xfId="4" applyNumberFormat="1"/>
    <xf numFmtId="0" fontId="11" fillId="0" borderId="0" xfId="4" applyAlignment="1">
      <alignment horizontal="center"/>
    </xf>
    <xf numFmtId="0" fontId="11" fillId="0" borderId="0" xfId="4" applyFont="1" applyAlignment="1">
      <alignment horizontal="center"/>
    </xf>
    <xf numFmtId="3" fontId="11" fillId="0" borderId="1" xfId="4" applyNumberFormat="1" applyFont="1" applyBorder="1" applyAlignment="1">
      <alignment horizontal="center" vertical="center" wrapText="1"/>
    </xf>
    <xf numFmtId="0" fontId="6" fillId="0" borderId="5" xfId="4" applyFont="1" applyBorder="1" applyAlignment="1">
      <alignment horizontal="left" vertical="center" wrapText="1"/>
    </xf>
    <xf numFmtId="165" fontId="13" fillId="0" borderId="1" xfId="4" applyNumberFormat="1" applyFont="1" applyBorder="1" applyAlignment="1">
      <alignment horizontal="center" vertical="center" wrapText="1"/>
    </xf>
    <xf numFmtId="3" fontId="13" fillId="0" borderId="1" xfId="4" applyNumberFormat="1" applyFont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left" vertical="center" wrapText="1"/>
    </xf>
    <xf numFmtId="165" fontId="13" fillId="0" borderId="1" xfId="4" applyNumberFormat="1" applyFont="1" applyFill="1" applyBorder="1" applyAlignment="1">
      <alignment horizontal="center" vertical="center"/>
    </xf>
    <xf numFmtId="3" fontId="13" fillId="0" borderId="1" xfId="4" applyNumberFormat="1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horizontal="left" vertical="center" wrapText="1"/>
    </xf>
    <xf numFmtId="165" fontId="11" fillId="0" borderId="1" xfId="4" applyNumberFormat="1" applyFont="1" applyBorder="1" applyAlignment="1">
      <alignment horizontal="center" vertical="center"/>
    </xf>
    <xf numFmtId="3" fontId="11" fillId="0" borderId="1" xfId="4" applyNumberFormat="1" applyFont="1" applyBorder="1" applyAlignment="1">
      <alignment horizontal="center" vertical="center"/>
    </xf>
    <xf numFmtId="0" fontId="29" fillId="0" borderId="1" xfId="4" applyFont="1" applyFill="1" applyBorder="1" applyAlignment="1">
      <alignment horizontal="left" vertical="center" wrapText="1"/>
    </xf>
    <xf numFmtId="0" fontId="28" fillId="0" borderId="6" xfId="4" applyFont="1" applyFill="1" applyBorder="1" applyAlignment="1">
      <alignment horizontal="left" vertical="center" wrapText="1"/>
    </xf>
    <xf numFmtId="165" fontId="11" fillId="0" borderId="6" xfId="4" applyNumberFormat="1" applyFont="1" applyBorder="1" applyAlignment="1">
      <alignment horizontal="center" vertical="center"/>
    </xf>
    <xf numFmtId="3" fontId="11" fillId="0" borderId="6" xfId="4" applyNumberFormat="1" applyFont="1" applyBorder="1" applyAlignment="1">
      <alignment horizontal="center" vertical="center"/>
    </xf>
    <xf numFmtId="0" fontId="27" fillId="0" borderId="6" xfId="4" applyFont="1" applyFill="1" applyBorder="1" applyAlignment="1">
      <alignment horizontal="left" vertical="center" wrapText="1"/>
    </xf>
    <xf numFmtId="165" fontId="13" fillId="0" borderId="1" xfId="4" applyNumberFormat="1" applyFont="1" applyBorder="1" applyAlignment="1">
      <alignment horizontal="center" vertical="center"/>
    </xf>
    <xf numFmtId="165" fontId="13" fillId="0" borderId="6" xfId="4" applyNumberFormat="1" applyFont="1" applyBorder="1" applyAlignment="1">
      <alignment horizontal="center" vertical="center"/>
    </xf>
    <xf numFmtId="3" fontId="13" fillId="0" borderId="6" xfId="4" applyNumberFormat="1" applyFont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 applyAlignment="1"/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164" fontId="16" fillId="0" borderId="1" xfId="3" applyNumberForma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11" fillId="20" borderId="1" xfId="2" applyFont="1" applyFill="1" applyBorder="1" applyAlignment="1">
      <alignment horizontal="left" vertical="center" wrapText="1"/>
    </xf>
    <xf numFmtId="164" fontId="16" fillId="20" borderId="1" xfId="3" applyNumberFormat="1" applyFill="1" applyBorder="1" applyAlignment="1">
      <alignment horizontal="center" vertical="center" wrapText="1"/>
    </xf>
    <xf numFmtId="165" fontId="11" fillId="20" borderId="1" xfId="0" applyNumberFormat="1" applyFont="1" applyFill="1" applyBorder="1" applyAlignment="1">
      <alignment horizontal="center" vertical="center"/>
    </xf>
    <xf numFmtId="165" fontId="0" fillId="20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1" fillId="9" borderId="1" xfId="2" applyFont="1" applyFill="1" applyBorder="1" applyAlignment="1">
      <alignment horizontal="left" vertical="center" wrapText="1"/>
    </xf>
    <xf numFmtId="164" fontId="16" fillId="9" borderId="1" xfId="3" applyNumberFormat="1" applyFill="1" applyBorder="1" applyAlignment="1">
      <alignment horizontal="center" vertical="center" wrapText="1"/>
    </xf>
    <xf numFmtId="165" fontId="11" fillId="9" borderId="1" xfId="0" applyNumberFormat="1" applyFont="1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0" fontId="16" fillId="0" borderId="1" xfId="3" applyNumberFormat="1" applyBorder="1" applyAlignment="1">
      <alignment horizontal="center" vertical="center" wrapText="1"/>
    </xf>
    <xf numFmtId="0" fontId="16" fillId="20" borderId="1" xfId="3" applyNumberFormat="1" applyFill="1" applyBorder="1" applyAlignment="1">
      <alignment horizontal="center" vertical="center" wrapText="1"/>
    </xf>
    <xf numFmtId="0" fontId="16" fillId="9" borderId="1" xfId="3" applyNumberFormat="1" applyFill="1" applyBorder="1" applyAlignment="1">
      <alignment horizontal="center" vertical="center" wrapText="1"/>
    </xf>
    <xf numFmtId="165" fontId="50" fillId="9" borderId="1" xfId="0" applyNumberFormat="1" applyFont="1" applyFill="1" applyBorder="1" applyAlignment="1">
      <alignment horizontal="center" vertical="center"/>
    </xf>
    <xf numFmtId="165" fontId="50" fillId="20" borderId="1" xfId="0" applyNumberFormat="1" applyFont="1" applyFill="1" applyBorder="1" applyAlignment="1">
      <alignment horizontal="center" vertical="center"/>
    </xf>
    <xf numFmtId="165" fontId="44" fillId="9" borderId="1" xfId="0" applyNumberFormat="1" applyFont="1" applyFill="1" applyBorder="1" applyAlignment="1">
      <alignment horizontal="center" vertical="center"/>
    </xf>
    <xf numFmtId="165" fontId="50" fillId="0" borderId="1" xfId="0" applyNumberFormat="1" applyFont="1" applyFill="1" applyBorder="1" applyAlignment="1">
      <alignment horizontal="center" vertical="center"/>
    </xf>
    <xf numFmtId="165" fontId="44" fillId="0" borderId="1" xfId="0" applyNumberFormat="1" applyFont="1" applyFill="1" applyBorder="1" applyAlignment="1">
      <alignment horizontal="center" vertical="center"/>
    </xf>
    <xf numFmtId="164" fontId="15" fillId="5" borderId="1" xfId="3" applyNumberFormat="1" applyFont="1" applyFill="1" applyBorder="1" applyAlignment="1">
      <alignment horizontal="center" vertical="center" wrapText="1"/>
    </xf>
    <xf numFmtId="0" fontId="13" fillId="5" borderId="5" xfId="2" applyFont="1" applyFill="1" applyBorder="1" applyAlignment="1">
      <alignment horizontal="left" vertical="center" wrapText="1"/>
    </xf>
    <xf numFmtId="165" fontId="13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52" fillId="0" borderId="1" xfId="3" applyNumberFormat="1" applyFont="1" applyBorder="1" applyAlignment="1">
      <alignment horizontal="center" vertical="center" wrapText="1"/>
    </xf>
    <xf numFmtId="0" fontId="53" fillId="0" borderId="1" xfId="2" applyFont="1" applyFill="1" applyBorder="1" applyAlignment="1">
      <alignment horizontal="left" vertical="top" wrapText="1"/>
    </xf>
    <xf numFmtId="164" fontId="52" fillId="0" borderId="1" xfId="3" applyNumberFormat="1" applyFont="1" applyBorder="1" applyAlignment="1">
      <alignment horizontal="center" vertical="center" wrapText="1"/>
    </xf>
    <xf numFmtId="165" fontId="53" fillId="0" borderId="1" xfId="0" applyNumberFormat="1" applyFont="1" applyFill="1" applyBorder="1" applyAlignment="1">
      <alignment horizontal="center" vertical="center"/>
    </xf>
    <xf numFmtId="0" fontId="0" fillId="21" borderId="1" xfId="0" applyFill="1" applyBorder="1"/>
    <xf numFmtId="0" fontId="13" fillId="21" borderId="1" xfId="2" applyFont="1" applyFill="1" applyBorder="1" applyAlignment="1">
      <alignment horizontal="left" vertical="center" wrapText="1"/>
    </xf>
    <xf numFmtId="164" fontId="15" fillId="21" borderId="1" xfId="3" applyNumberFormat="1" applyFont="1" applyFill="1" applyBorder="1" applyAlignment="1">
      <alignment horizontal="center" vertical="center" wrapText="1"/>
    </xf>
    <xf numFmtId="165" fontId="11" fillId="21" borderId="1" xfId="0" applyNumberFormat="1" applyFont="1" applyFill="1" applyBorder="1" applyAlignment="1">
      <alignment horizontal="center" vertical="center"/>
    </xf>
    <xf numFmtId="164" fontId="0" fillId="21" borderId="1" xfId="0" applyNumberForma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" xfId="2" applyFont="1" applyFill="1" applyBorder="1" applyAlignment="1">
      <alignment horizontal="left" vertical="center" wrapText="1"/>
    </xf>
    <xf numFmtId="164" fontId="55" fillId="0" borderId="1" xfId="3" applyNumberFormat="1" applyFont="1" applyBorder="1" applyAlignment="1">
      <alignment horizontal="center" vertical="center" wrapText="1"/>
    </xf>
    <xf numFmtId="165" fontId="54" fillId="0" borderId="1" xfId="0" applyNumberFormat="1" applyFont="1" applyFill="1" applyBorder="1" applyAlignment="1">
      <alignment horizontal="center" vertical="center"/>
    </xf>
    <xf numFmtId="164" fontId="54" fillId="0" borderId="1" xfId="0" applyNumberFormat="1" applyFont="1" applyFill="1" applyBorder="1" applyAlignment="1">
      <alignment horizontal="center" vertical="center"/>
    </xf>
    <xf numFmtId="0" fontId="16" fillId="4" borderId="1" xfId="3" applyNumberForma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left" vertical="center" wrapText="1"/>
    </xf>
    <xf numFmtId="164" fontId="15" fillId="4" borderId="1" xfId="3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" xfId="2" applyFont="1" applyFill="1" applyBorder="1" applyAlignment="1">
      <alignment horizontal="left" vertical="center" wrapText="1"/>
    </xf>
    <xf numFmtId="164" fontId="56" fillId="0" borderId="1" xfId="3" applyNumberFormat="1" applyFont="1" applyBorder="1" applyAlignment="1">
      <alignment horizontal="center" vertical="center" wrapText="1"/>
    </xf>
    <xf numFmtId="0" fontId="56" fillId="0" borderId="1" xfId="3" applyNumberFormat="1" applyFont="1" applyBorder="1" applyAlignment="1">
      <alignment horizontal="center" vertical="center" wrapText="1"/>
    </xf>
    <xf numFmtId="0" fontId="53" fillId="0" borderId="1" xfId="2" applyFont="1" applyFill="1" applyBorder="1" applyAlignment="1">
      <alignment horizontal="left" vertical="center" wrapText="1"/>
    </xf>
    <xf numFmtId="0" fontId="56" fillId="0" borderId="1" xfId="3" applyFont="1" applyBorder="1" applyAlignment="1">
      <alignment vertical="center" wrapText="1"/>
    </xf>
    <xf numFmtId="0" fontId="57" fillId="0" borderId="1" xfId="3" applyNumberFormat="1" applyFont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left" vertical="top" wrapText="1"/>
    </xf>
    <xf numFmtId="164" fontId="57" fillId="0" borderId="1" xfId="3" applyNumberFormat="1" applyFont="1" applyBorder="1" applyAlignment="1">
      <alignment horizontal="center" vertical="center" wrapText="1"/>
    </xf>
    <xf numFmtId="165" fontId="58" fillId="0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/>
    </xf>
    <xf numFmtId="164" fontId="58" fillId="0" borderId="1" xfId="0" applyNumberFormat="1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horizontal="left" vertical="center" wrapText="1"/>
    </xf>
    <xf numFmtId="0" fontId="57" fillId="0" borderId="1" xfId="3" applyFont="1" applyBorder="1" applyAlignment="1">
      <alignment wrapText="1"/>
    </xf>
    <xf numFmtId="0" fontId="58" fillId="0" borderId="1" xfId="0" applyFont="1" applyFill="1" applyBorder="1" applyAlignment="1">
      <alignment horizontal="center" vertical="center"/>
    </xf>
    <xf numFmtId="0" fontId="59" fillId="0" borderId="1" xfId="3" applyNumberFormat="1" applyFont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left" vertical="top" wrapText="1"/>
    </xf>
    <xf numFmtId="164" fontId="59" fillId="0" borderId="1" xfId="3" applyNumberFormat="1" applyFont="1" applyBorder="1" applyAlignment="1">
      <alignment horizontal="center" vertical="center" wrapText="1"/>
    </xf>
    <xf numFmtId="165" fontId="60" fillId="0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/>
    </xf>
    <xf numFmtId="164" fontId="60" fillId="0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" xfId="2" applyFont="1" applyFill="1" applyBorder="1" applyAlignment="1">
      <alignment horizontal="left" vertical="center" wrapText="1"/>
    </xf>
    <xf numFmtId="0" fontId="59" fillId="0" borderId="1" xfId="3" applyFont="1" applyBorder="1" applyAlignment="1">
      <alignment wrapText="1"/>
    </xf>
    <xf numFmtId="0" fontId="59" fillId="0" borderId="1" xfId="3" applyFont="1" applyBorder="1" applyAlignment="1">
      <alignment vertical="center" wrapText="1"/>
    </xf>
    <xf numFmtId="0" fontId="61" fillId="0" borderId="1" xfId="3" applyNumberFormat="1" applyFont="1" applyBorder="1" applyAlignment="1">
      <alignment horizontal="center" vertical="center" wrapText="1"/>
    </xf>
    <xf numFmtId="0" fontId="62" fillId="0" borderId="1" xfId="2" applyFont="1" applyFill="1" applyBorder="1" applyAlignment="1">
      <alignment horizontal="left" vertical="top" wrapText="1"/>
    </xf>
    <xf numFmtId="164" fontId="61" fillId="0" borderId="1" xfId="3" applyNumberFormat="1" applyFont="1" applyBorder="1" applyAlignment="1">
      <alignment horizontal="center" vertical="center" wrapText="1"/>
    </xf>
    <xf numFmtId="165" fontId="62" fillId="0" borderId="1" xfId="0" applyNumberFormat="1" applyFont="1" applyFill="1" applyBorder="1" applyAlignment="1">
      <alignment horizontal="center" vertical="center"/>
    </xf>
    <xf numFmtId="0" fontId="62" fillId="0" borderId="1" xfId="2" applyFont="1" applyFill="1" applyBorder="1" applyAlignment="1">
      <alignment horizontal="left" vertical="center" wrapText="1"/>
    </xf>
    <xf numFmtId="0" fontId="61" fillId="0" borderId="1" xfId="3" applyFont="1" applyBorder="1" applyAlignment="1">
      <alignment wrapText="1"/>
    </xf>
    <xf numFmtId="0" fontId="62" fillId="0" borderId="1" xfId="0" applyFont="1" applyFill="1" applyBorder="1" applyAlignment="1">
      <alignment horizontal="center" vertical="center"/>
    </xf>
    <xf numFmtId="164" fontId="62" fillId="0" borderId="1" xfId="0" applyNumberFormat="1" applyFont="1" applyFill="1" applyBorder="1" applyAlignment="1">
      <alignment horizontal="center" vertical="center"/>
    </xf>
    <xf numFmtId="0" fontId="61" fillId="0" borderId="1" xfId="3" applyFont="1" applyBorder="1" applyAlignment="1">
      <alignment horizontal="left" vertical="center" wrapText="1"/>
    </xf>
    <xf numFmtId="0" fontId="0" fillId="0" borderId="0" xfId="0" applyFill="1" applyAlignment="1"/>
    <xf numFmtId="0" fontId="50" fillId="7" borderId="1" xfId="0" applyFont="1" applyFill="1" applyBorder="1" applyAlignment="1">
      <alignment horizontal="center" vertical="center"/>
    </xf>
    <xf numFmtId="0" fontId="50" fillId="7" borderId="1" xfId="2" applyFont="1" applyFill="1" applyBorder="1" applyAlignment="1">
      <alignment horizontal="left" vertical="center" wrapText="1"/>
    </xf>
    <xf numFmtId="164" fontId="56" fillId="7" borderId="1" xfId="3" applyNumberFormat="1" applyFont="1" applyFill="1" applyBorder="1" applyAlignment="1">
      <alignment horizontal="center" vertical="center" wrapText="1"/>
    </xf>
    <xf numFmtId="165" fontId="50" fillId="7" borderId="1" xfId="0" applyNumberFormat="1" applyFont="1" applyFill="1" applyBorder="1" applyAlignment="1">
      <alignment horizontal="center" vertical="center"/>
    </xf>
    <xf numFmtId="0" fontId="62" fillId="9" borderId="1" xfId="0" applyFont="1" applyFill="1" applyBorder="1" applyAlignment="1">
      <alignment horizontal="center" vertical="center"/>
    </xf>
    <xf numFmtId="0" fontId="62" fillId="9" borderId="1" xfId="2" applyFont="1" applyFill="1" applyBorder="1" applyAlignment="1">
      <alignment horizontal="left" vertical="center" wrapText="1"/>
    </xf>
    <xf numFmtId="164" fontId="61" fillId="9" borderId="1" xfId="3" applyNumberFormat="1" applyFont="1" applyFill="1" applyBorder="1" applyAlignment="1">
      <alignment horizontal="center" vertical="center" wrapText="1"/>
    </xf>
    <xf numFmtId="165" fontId="62" fillId="9" borderId="1" xfId="0" applyNumberFormat="1" applyFont="1" applyFill="1" applyBorder="1" applyAlignment="1">
      <alignment horizontal="center" vertical="center"/>
    </xf>
    <xf numFmtId="0" fontId="56" fillId="7" borderId="1" xfId="3" applyNumberFormat="1" applyFont="1" applyFill="1" applyBorder="1" applyAlignment="1">
      <alignment horizontal="center" vertical="center" wrapText="1"/>
    </xf>
    <xf numFmtId="165" fontId="50" fillId="2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Fill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1" xfId="3" applyNumberFormat="1" applyBorder="1" applyAlignment="1">
      <alignment vertical="center" wrapText="1"/>
    </xf>
    <xf numFmtId="165" fontId="11" fillId="0" borderId="0" xfId="2" applyNumberFormat="1" applyFont="1" applyBorder="1" applyAlignment="1">
      <alignment horizontal="center" vertical="center" wrapText="1"/>
    </xf>
    <xf numFmtId="0" fontId="16" fillId="0" borderId="1" xfId="3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center" vertical="center"/>
    </xf>
    <xf numFmtId="0" fontId="44" fillId="0" borderId="1" xfId="2" applyFont="1" applyFill="1" applyBorder="1" applyAlignment="1">
      <alignment horizontal="left" vertical="center" wrapText="1"/>
    </xf>
    <xf numFmtId="0" fontId="44" fillId="9" borderId="1" xfId="2" applyFont="1" applyFill="1" applyBorder="1" applyAlignment="1">
      <alignment horizontal="left" vertical="center" wrapText="1"/>
    </xf>
    <xf numFmtId="164" fontId="15" fillId="3" borderId="1" xfId="3" applyNumberFormat="1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left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right" vertical="center"/>
    </xf>
    <xf numFmtId="0" fontId="49" fillId="3" borderId="5" xfId="2" applyFont="1" applyFill="1" applyBorder="1" applyAlignment="1">
      <alignment horizontal="left" vertical="center" wrapText="1"/>
    </xf>
    <xf numFmtId="164" fontId="63" fillId="3" borderId="1" xfId="3" applyNumberFormat="1" applyFont="1" applyFill="1" applyBorder="1" applyAlignment="1">
      <alignment horizontal="center" vertical="center" wrapText="1"/>
    </xf>
    <xf numFmtId="165" fontId="49" fillId="3" borderId="1" xfId="0" applyNumberFormat="1" applyFont="1" applyFill="1" applyBorder="1" applyAlignment="1">
      <alignment horizontal="center" vertical="center"/>
    </xf>
    <xf numFmtId="165" fontId="44" fillId="3" borderId="1" xfId="0" applyNumberFormat="1" applyFont="1" applyFill="1" applyBorder="1" applyAlignment="1">
      <alignment horizontal="center" vertical="center"/>
    </xf>
    <xf numFmtId="0" fontId="57" fillId="0" borderId="1" xfId="3" applyNumberFormat="1" applyFont="1" applyBorder="1" applyAlignment="1">
      <alignment vertical="center" wrapText="1"/>
    </xf>
    <xf numFmtId="165" fontId="58" fillId="0" borderId="1" xfId="2" applyNumberFormat="1" applyFont="1" applyBorder="1" applyAlignment="1">
      <alignment horizontal="center" vertical="center" wrapText="1"/>
    </xf>
    <xf numFmtId="165" fontId="58" fillId="0" borderId="0" xfId="2" applyNumberFormat="1" applyFont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58" fillId="0" borderId="1" xfId="0" applyFont="1" applyBorder="1" applyAlignment="1">
      <alignment horizontal="right" vertical="center"/>
    </xf>
    <xf numFmtId="0" fontId="57" fillId="0" borderId="1" xfId="3" applyNumberFormat="1" applyFont="1" applyBorder="1" applyAlignment="1">
      <alignment horizontal="right" vertical="center" wrapText="1"/>
    </xf>
    <xf numFmtId="0" fontId="58" fillId="9" borderId="1" xfId="2" applyFont="1" applyFill="1" applyBorder="1" applyAlignment="1">
      <alignment horizontal="left" vertical="center" wrapText="1"/>
    </xf>
    <xf numFmtId="0" fontId="58" fillId="0" borderId="1" xfId="0" applyFont="1" applyBorder="1" applyAlignment="1">
      <alignment vertical="center"/>
    </xf>
    <xf numFmtId="164" fontId="58" fillId="0" borderId="1" xfId="0" applyNumberFormat="1" applyFont="1" applyBorder="1" applyAlignment="1">
      <alignment horizontal="center" vertical="center"/>
    </xf>
    <xf numFmtId="165" fontId="58" fillId="9" borderId="1" xfId="0" applyNumberFormat="1" applyFont="1" applyFill="1" applyBorder="1" applyAlignment="1">
      <alignment horizontal="center" vertical="center"/>
    </xf>
    <xf numFmtId="0" fontId="57" fillId="0" borderId="1" xfId="3" applyFont="1" applyBorder="1" applyAlignment="1">
      <alignment vertical="center" wrapText="1"/>
    </xf>
    <xf numFmtId="0" fontId="60" fillId="0" borderId="1" xfId="0" applyFont="1" applyBorder="1" applyAlignment="1">
      <alignment vertical="center"/>
    </xf>
    <xf numFmtId="164" fontId="60" fillId="0" borderId="1" xfId="0" applyNumberFormat="1" applyFont="1" applyBorder="1" applyAlignment="1">
      <alignment horizontal="center" vertical="center"/>
    </xf>
    <xf numFmtId="0" fontId="60" fillId="0" borderId="1" xfId="0" applyFont="1" applyBorder="1" applyAlignment="1">
      <alignment horizontal="right" vertical="center"/>
    </xf>
    <xf numFmtId="0" fontId="59" fillId="0" borderId="1" xfId="3" applyNumberFormat="1" applyFont="1" applyBorder="1" applyAlignment="1">
      <alignment vertical="center" wrapText="1"/>
    </xf>
    <xf numFmtId="165" fontId="60" fillId="0" borderId="1" xfId="2" applyNumberFormat="1" applyFont="1" applyBorder="1" applyAlignment="1">
      <alignment horizontal="center" vertical="center" wrapText="1"/>
    </xf>
    <xf numFmtId="165" fontId="60" fillId="0" borderId="0" xfId="2" applyNumberFormat="1" applyFont="1" applyBorder="1" applyAlignment="1">
      <alignment horizontal="center" vertical="center" wrapText="1"/>
    </xf>
    <xf numFmtId="165" fontId="60" fillId="9" borderId="1" xfId="0" applyNumberFormat="1" applyFont="1" applyFill="1" applyBorder="1" applyAlignment="1">
      <alignment horizontal="center" vertical="center"/>
    </xf>
    <xf numFmtId="0" fontId="62" fillId="0" borderId="1" xfId="0" applyFont="1" applyBorder="1" applyAlignment="1">
      <alignment vertical="center"/>
    </xf>
    <xf numFmtId="164" fontId="62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right" vertical="center"/>
    </xf>
    <xf numFmtId="0" fontId="61" fillId="0" borderId="1" xfId="3" applyNumberFormat="1" applyFont="1" applyBorder="1" applyAlignment="1">
      <alignment vertical="center" wrapText="1"/>
    </xf>
    <xf numFmtId="165" fontId="62" fillId="0" borderId="1" xfId="2" applyNumberFormat="1" applyFont="1" applyBorder="1" applyAlignment="1">
      <alignment horizontal="center" vertical="center" wrapText="1"/>
    </xf>
    <xf numFmtId="165" fontId="62" fillId="0" borderId="0" xfId="2" applyNumberFormat="1" applyFont="1" applyBorder="1" applyAlignment="1">
      <alignment horizontal="center" vertical="center" wrapText="1"/>
    </xf>
    <xf numFmtId="0" fontId="61" fillId="0" borderId="1" xfId="3" applyFont="1" applyBorder="1" applyAlignment="1">
      <alignment vertical="center" wrapText="1"/>
    </xf>
    <xf numFmtId="0" fontId="56" fillId="0" borderId="1" xfId="3" applyNumberFormat="1" applyFont="1" applyBorder="1" applyAlignment="1">
      <alignment vertical="center" wrapText="1"/>
    </xf>
    <xf numFmtId="165" fontId="50" fillId="0" borderId="1" xfId="2" applyNumberFormat="1" applyFont="1" applyBorder="1" applyAlignment="1">
      <alignment horizontal="center" vertical="center" wrapText="1"/>
    </xf>
    <xf numFmtId="165" fontId="50" fillId="0" borderId="0" xfId="2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vertical="center"/>
    </xf>
    <xf numFmtId="0" fontId="50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6" fillId="7" borderId="1" xfId="3" applyNumberFormat="1" applyFont="1" applyFill="1" applyBorder="1" applyAlignment="1">
      <alignment vertical="center" wrapText="1"/>
    </xf>
    <xf numFmtId="165" fontId="50" fillId="7" borderId="1" xfId="2" applyNumberFormat="1" applyFont="1" applyFill="1" applyBorder="1" applyAlignment="1">
      <alignment horizontal="center" vertical="center" wrapText="1"/>
    </xf>
    <xf numFmtId="165" fontId="50" fillId="7" borderId="0" xfId="2" applyNumberFormat="1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30" fillId="0" borderId="0" xfId="0" applyFont="1" applyAlignment="1">
      <alignment vertical="center" wrapText="1"/>
    </xf>
    <xf numFmtId="3" fontId="13" fillId="13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center" wrapText="1"/>
    </xf>
    <xf numFmtId="0" fontId="29" fillId="13" borderId="1" xfId="0" applyFont="1" applyFill="1" applyBorder="1" applyAlignment="1">
      <alignment vertical="top" wrapText="1"/>
    </xf>
    <xf numFmtId="3" fontId="13" fillId="13" borderId="5" xfId="0" applyNumberFormat="1" applyFont="1" applyFill="1" applyBorder="1" applyAlignment="1">
      <alignment horizontal="center" vertical="center" wrapText="1"/>
    </xf>
    <xf numFmtId="165" fontId="13" fillId="13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top" wrapText="1"/>
    </xf>
    <xf numFmtId="0" fontId="29" fillId="9" borderId="0" xfId="0" applyFont="1" applyFill="1" applyBorder="1" applyAlignment="1">
      <alignment horizontal="left" vertical="top" wrapText="1"/>
    </xf>
    <xf numFmtId="3" fontId="13" fillId="9" borderId="0" xfId="0" applyNumberFormat="1" applyFont="1" applyFill="1" applyBorder="1" applyAlignment="1">
      <alignment horizontal="center" vertical="center"/>
    </xf>
    <xf numFmtId="165" fontId="13" fillId="9" borderId="0" xfId="0" applyNumberFormat="1" applyFont="1" applyFill="1" applyBorder="1" applyAlignment="1">
      <alignment horizontal="center" vertical="center"/>
    </xf>
    <xf numFmtId="165" fontId="13" fillId="9" borderId="0" xfId="0" applyNumberFormat="1" applyFont="1" applyFill="1" applyBorder="1" applyAlignment="1">
      <alignment horizontal="center" vertical="center" wrapText="1"/>
    </xf>
    <xf numFmtId="3" fontId="13" fillId="17" borderId="1" xfId="0" applyNumberFormat="1" applyFont="1" applyFill="1" applyBorder="1" applyAlignment="1">
      <alignment horizontal="center" vertical="center" wrapText="1"/>
    </xf>
    <xf numFmtId="3" fontId="13" fillId="17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9" fillId="17" borderId="1" xfId="0" applyFont="1" applyFill="1" applyBorder="1" applyAlignment="1">
      <alignment vertical="center" wrapText="1"/>
    </xf>
    <xf numFmtId="3" fontId="13" fillId="17" borderId="5" xfId="0" applyNumberFormat="1" applyFont="1" applyFill="1" applyBorder="1" applyAlignment="1">
      <alignment horizontal="center" vertical="center" wrapText="1"/>
    </xf>
    <xf numFmtId="165" fontId="13" fillId="17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 wrapText="1"/>
    </xf>
    <xf numFmtId="164" fontId="38" fillId="9" borderId="1" xfId="0" applyNumberFormat="1" applyFont="1" applyFill="1" applyBorder="1" applyAlignment="1">
      <alignment horizontal="center" vertical="center" wrapText="1"/>
    </xf>
    <xf numFmtId="164" fontId="34" fillId="8" borderId="1" xfId="0" applyNumberFormat="1" applyFont="1" applyFill="1" applyBorder="1" applyAlignment="1">
      <alignment horizontal="center" vertical="center"/>
    </xf>
    <xf numFmtId="164" fontId="38" fillId="9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3" fontId="16" fillId="9" borderId="1" xfId="4" applyNumberFormat="1" applyFont="1" applyFill="1" applyBorder="1" applyAlignment="1">
      <alignment horizontal="center" vertical="center"/>
    </xf>
    <xf numFmtId="3" fontId="11" fillId="9" borderId="1" xfId="3" applyNumberFormat="1" applyFont="1" applyFill="1" applyBorder="1" applyAlignment="1">
      <alignment horizontal="center" vertical="center" wrapText="1"/>
    </xf>
    <xf numFmtId="3" fontId="11" fillId="9" borderId="1" xfId="4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/>
    </xf>
    <xf numFmtId="0" fontId="33" fillId="9" borderId="1" xfId="0" applyFont="1" applyFill="1" applyBorder="1"/>
    <xf numFmtId="0" fontId="33" fillId="9" borderId="1" xfId="0" applyFont="1" applyFill="1" applyBorder="1" applyAlignment="1">
      <alignment horizontal="center" vertical="center"/>
    </xf>
    <xf numFmtId="165" fontId="38" fillId="0" borderId="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 vertical="center"/>
    </xf>
    <xf numFmtId="165" fontId="48" fillId="0" borderId="1" xfId="0" applyNumberFormat="1" applyFont="1" applyBorder="1" applyAlignment="1">
      <alignment horizontal="center" vertical="center"/>
    </xf>
    <xf numFmtId="165" fontId="48" fillId="9" borderId="1" xfId="0" applyNumberFormat="1" applyFont="1" applyFill="1" applyBorder="1" applyAlignment="1">
      <alignment horizontal="center" vertical="center"/>
    </xf>
    <xf numFmtId="165" fontId="47" fillId="9" borderId="1" xfId="0" applyNumberFormat="1" applyFont="1" applyFill="1" applyBorder="1" applyAlignment="1">
      <alignment horizontal="center" vertical="center"/>
    </xf>
    <xf numFmtId="165" fontId="34" fillId="7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9" borderId="1" xfId="0" applyFont="1" applyFill="1" applyBorder="1"/>
    <xf numFmtId="0" fontId="0" fillId="0" borderId="0" xfId="0" applyAlignment="1">
      <alignment wrapText="1"/>
    </xf>
    <xf numFmtId="3" fontId="15" fillId="9" borderId="1" xfId="4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164" fontId="3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8" borderId="1" xfId="0" applyFont="1" applyFill="1" applyBorder="1"/>
    <xf numFmtId="165" fontId="32" fillId="8" borderId="1" xfId="0" applyNumberFormat="1" applyFont="1" applyFill="1" applyBorder="1" applyAlignment="1">
      <alignment horizontal="center" vertical="center"/>
    </xf>
    <xf numFmtId="17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7" fontId="17" fillId="0" borderId="6" xfId="0" applyNumberFormat="1" applyFont="1" applyFill="1" applyBorder="1" applyAlignment="1">
      <alignment horizontal="center" vertical="center" wrapText="1"/>
    </xf>
    <xf numFmtId="170" fontId="17" fillId="0" borderId="6" xfId="0" applyNumberFormat="1" applyFont="1" applyFill="1" applyBorder="1" applyAlignment="1">
      <alignment horizontal="center" vertical="center" textRotation="90" wrapText="1"/>
    </xf>
    <xf numFmtId="170" fontId="17" fillId="0" borderId="7" xfId="0" applyNumberFormat="1" applyFont="1" applyFill="1" applyBorder="1" applyAlignment="1">
      <alignment horizontal="center" vertical="center" textRotation="90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11" fillId="0" borderId="6" xfId="2" applyFont="1" applyBorder="1" applyAlignment="1">
      <alignment horizontal="left"/>
    </xf>
    <xf numFmtId="0" fontId="11" fillId="0" borderId="5" xfId="2" applyFont="1" applyBorder="1" applyAlignment="1">
      <alignment horizontal="left"/>
    </xf>
    <xf numFmtId="0" fontId="11" fillId="0" borderId="6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3" fontId="11" fillId="0" borderId="3" xfId="2" applyNumberFormat="1" applyFont="1" applyBorder="1" applyAlignment="1">
      <alignment horizontal="center" vertical="center" wrapText="1"/>
    </xf>
    <xf numFmtId="3" fontId="11" fillId="0" borderId="2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3" fontId="10" fillId="0" borderId="6" xfId="1" applyNumberFormat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 wrapText="1"/>
    </xf>
    <xf numFmtId="2" fontId="10" fillId="0" borderId="5" xfId="1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6" xfId="4" applyBorder="1" applyAlignment="1">
      <alignment horizontal="left"/>
    </xf>
    <xf numFmtId="0" fontId="11" fillId="0" borderId="5" xfId="4" applyBorder="1" applyAlignment="1">
      <alignment horizontal="left"/>
    </xf>
    <xf numFmtId="3" fontId="11" fillId="0" borderId="3" xfId="4" applyNumberFormat="1" applyFont="1" applyBorder="1" applyAlignment="1">
      <alignment horizontal="center" vertical="center" wrapText="1"/>
    </xf>
    <xf numFmtId="3" fontId="11" fillId="0" borderId="2" xfId="4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7" fillId="0" borderId="3" xfId="0" applyFont="1" applyBorder="1" applyAlignment="1">
      <alignment horizontal="center" vertical="center"/>
    </xf>
    <xf numFmtId="0" fontId="0" fillId="0" borderId="2" xfId="0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32" fillId="5" borderId="3" xfId="0" applyFont="1" applyFill="1" applyBorder="1" applyAlignment="1"/>
    <xf numFmtId="0" fontId="0" fillId="0" borderId="4" xfId="0" applyBorder="1" applyAlignment="1"/>
    <xf numFmtId="0" fontId="0" fillId="0" borderId="2" xfId="0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2"/>
  <sheetViews>
    <sheetView workbookViewId="0">
      <selection activeCell="CT10" sqref="CT10"/>
    </sheetView>
  </sheetViews>
  <sheetFormatPr defaultRowHeight="15"/>
  <cols>
    <col min="1" max="1" width="50" customWidth="1"/>
    <col min="2" max="44" width="8.85546875" hidden="1" customWidth="1"/>
    <col min="45" max="45" width="8.85546875" customWidth="1"/>
    <col min="46" max="82" width="8.85546875" hidden="1" customWidth="1"/>
    <col min="97" max="99" width="8.85546875" style="246" customWidth="1"/>
  </cols>
  <sheetData>
    <row r="1" spans="1:99" ht="18">
      <c r="A1" s="245" t="s">
        <v>165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7"/>
      <c r="S1" s="246"/>
      <c r="T1" s="246"/>
      <c r="U1" s="247"/>
      <c r="V1" s="246"/>
      <c r="W1" s="246"/>
      <c r="X1" s="247"/>
      <c r="Y1" s="246"/>
      <c r="Z1" s="246"/>
      <c r="AA1" s="247"/>
      <c r="AB1" s="246"/>
      <c r="AC1" s="246"/>
      <c r="AD1" s="247"/>
      <c r="AE1" s="246"/>
      <c r="AF1" s="246"/>
      <c r="AG1" s="247"/>
      <c r="AH1" s="246"/>
      <c r="AI1" s="246"/>
      <c r="AJ1" s="247"/>
      <c r="AK1" s="246"/>
      <c r="AL1" s="246"/>
      <c r="AM1" s="247"/>
      <c r="AN1" s="246"/>
      <c r="AO1" s="246"/>
      <c r="AP1" s="246"/>
      <c r="AQ1" s="246"/>
      <c r="AR1" s="246"/>
      <c r="AS1" s="246"/>
      <c r="AT1" s="246"/>
      <c r="AU1" s="247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</row>
    <row r="2" spans="1:99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7"/>
      <c r="S2" s="246"/>
      <c r="T2" s="246"/>
      <c r="U2" s="247"/>
      <c r="V2" s="246"/>
      <c r="W2" s="246"/>
      <c r="X2" s="247"/>
      <c r="Y2" s="246"/>
      <c r="Z2" s="246"/>
      <c r="AA2" s="247"/>
      <c r="AB2" s="246"/>
      <c r="AC2" s="246"/>
      <c r="AD2" s="247"/>
      <c r="AE2" s="246"/>
      <c r="AF2" s="246"/>
      <c r="AG2" s="247"/>
      <c r="AH2" s="246"/>
      <c r="AI2" s="246"/>
      <c r="AJ2" s="247"/>
      <c r="AK2" s="246"/>
      <c r="AL2" s="246"/>
      <c r="AM2" s="247"/>
      <c r="AN2" s="246"/>
      <c r="AO2" s="246"/>
      <c r="AP2" s="246"/>
      <c r="AQ2" s="246"/>
      <c r="AR2" s="246"/>
      <c r="AS2" s="246"/>
      <c r="AT2" s="246"/>
      <c r="AU2" s="247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</row>
    <row r="3" spans="1:99">
      <c r="A3" s="248"/>
      <c r="B3" s="679">
        <v>2007</v>
      </c>
      <c r="C3" s="679">
        <v>2008</v>
      </c>
      <c r="D3" s="679">
        <v>2009</v>
      </c>
      <c r="E3" s="679">
        <v>2010</v>
      </c>
      <c r="F3" s="681">
        <v>2011</v>
      </c>
      <c r="G3" s="678" t="s">
        <v>166</v>
      </c>
      <c r="H3" s="681">
        <v>2012</v>
      </c>
      <c r="I3" s="678" t="s">
        <v>167</v>
      </c>
      <c r="J3" s="681">
        <v>2013</v>
      </c>
      <c r="K3" s="678" t="s">
        <v>168</v>
      </c>
      <c r="L3" s="683">
        <v>41640</v>
      </c>
      <c r="M3" s="683">
        <v>41275</v>
      </c>
      <c r="N3" s="678" t="s">
        <v>169</v>
      </c>
      <c r="O3" s="683" t="s">
        <v>170</v>
      </c>
      <c r="P3" s="683" t="s">
        <v>171</v>
      </c>
      <c r="Q3" s="678" t="s">
        <v>169</v>
      </c>
      <c r="R3" s="683" t="s">
        <v>172</v>
      </c>
      <c r="S3" s="683" t="s">
        <v>173</v>
      </c>
      <c r="T3" s="678" t="s">
        <v>169</v>
      </c>
      <c r="U3" s="683" t="s">
        <v>174</v>
      </c>
      <c r="V3" s="683" t="s">
        <v>175</v>
      </c>
      <c r="W3" s="678" t="s">
        <v>169</v>
      </c>
      <c r="X3" s="683" t="s">
        <v>176</v>
      </c>
      <c r="Y3" s="683" t="s">
        <v>177</v>
      </c>
      <c r="Z3" s="678" t="s">
        <v>169</v>
      </c>
      <c r="AA3" s="683" t="s">
        <v>178</v>
      </c>
      <c r="AB3" s="683" t="s">
        <v>179</v>
      </c>
      <c r="AC3" s="678" t="s">
        <v>169</v>
      </c>
      <c r="AD3" s="683" t="s">
        <v>180</v>
      </c>
      <c r="AE3" s="683" t="s">
        <v>181</v>
      </c>
      <c r="AF3" s="678" t="s">
        <v>169</v>
      </c>
      <c r="AG3" s="683" t="s">
        <v>182</v>
      </c>
      <c r="AH3" s="683" t="s">
        <v>183</v>
      </c>
      <c r="AI3" s="678" t="s">
        <v>169</v>
      </c>
      <c r="AJ3" s="683" t="s">
        <v>184</v>
      </c>
      <c r="AK3" s="683" t="s">
        <v>185</v>
      </c>
      <c r="AL3" s="678" t="s">
        <v>169</v>
      </c>
      <c r="AM3" s="683" t="s">
        <v>186</v>
      </c>
      <c r="AN3" s="683" t="s">
        <v>187</v>
      </c>
      <c r="AO3" s="678" t="s">
        <v>169</v>
      </c>
      <c r="AP3" s="683" t="s">
        <v>188</v>
      </c>
      <c r="AQ3" s="683" t="s">
        <v>189</v>
      </c>
      <c r="AR3" s="678" t="s">
        <v>169</v>
      </c>
      <c r="AS3" s="681">
        <v>2014</v>
      </c>
      <c r="AT3" s="678" t="s">
        <v>190</v>
      </c>
      <c r="AU3" s="684">
        <v>42005</v>
      </c>
      <c r="AV3" s="684">
        <v>41640</v>
      </c>
      <c r="AW3" s="678" t="s">
        <v>169</v>
      </c>
      <c r="AX3" s="683" t="s">
        <v>191</v>
      </c>
      <c r="AY3" s="683" t="s">
        <v>170</v>
      </c>
      <c r="AZ3" s="678" t="s">
        <v>169</v>
      </c>
      <c r="BA3" s="683" t="s">
        <v>192</v>
      </c>
      <c r="BB3" s="683" t="s">
        <v>172</v>
      </c>
      <c r="BC3" s="678" t="s">
        <v>169</v>
      </c>
      <c r="BD3" s="683" t="s">
        <v>193</v>
      </c>
      <c r="BE3" s="683" t="s">
        <v>174</v>
      </c>
      <c r="BF3" s="678" t="s">
        <v>169</v>
      </c>
      <c r="BG3" s="683" t="s">
        <v>194</v>
      </c>
      <c r="BH3" s="683" t="s">
        <v>176</v>
      </c>
      <c r="BI3" s="678" t="s">
        <v>169</v>
      </c>
      <c r="BJ3" s="683" t="s">
        <v>195</v>
      </c>
      <c r="BK3" s="683" t="s">
        <v>178</v>
      </c>
      <c r="BL3" s="678" t="s">
        <v>169</v>
      </c>
      <c r="BM3" s="683" t="s">
        <v>196</v>
      </c>
      <c r="BN3" s="683" t="s">
        <v>180</v>
      </c>
      <c r="BO3" s="678" t="s">
        <v>169</v>
      </c>
      <c r="BP3" s="683" t="s">
        <v>197</v>
      </c>
      <c r="BQ3" s="683" t="s">
        <v>182</v>
      </c>
      <c r="BR3" s="678" t="s">
        <v>169</v>
      </c>
      <c r="BS3" s="683" t="s">
        <v>198</v>
      </c>
      <c r="BT3" s="683" t="s">
        <v>184</v>
      </c>
      <c r="BU3" s="678" t="s">
        <v>169</v>
      </c>
      <c r="BV3" s="683" t="s">
        <v>199</v>
      </c>
      <c r="BW3" s="683" t="s">
        <v>186</v>
      </c>
      <c r="BX3" s="678" t="s">
        <v>169</v>
      </c>
      <c r="BY3" s="683" t="s">
        <v>200</v>
      </c>
      <c r="BZ3" s="683" t="s">
        <v>188</v>
      </c>
      <c r="CA3" s="678" t="s">
        <v>169</v>
      </c>
      <c r="CB3" s="683" t="s">
        <v>201</v>
      </c>
      <c r="CC3" s="683" t="s">
        <v>202</v>
      </c>
      <c r="CD3" s="678" t="s">
        <v>169</v>
      </c>
      <c r="CE3" s="686">
        <v>2015</v>
      </c>
      <c r="CF3" s="678" t="s">
        <v>203</v>
      </c>
      <c r="CG3" s="688" t="s">
        <v>204</v>
      </c>
      <c r="CH3" s="688" t="s">
        <v>205</v>
      </c>
      <c r="CI3" s="678" t="s">
        <v>206</v>
      </c>
      <c r="CJ3" s="676" t="s">
        <v>207</v>
      </c>
      <c r="CK3" s="676" t="s">
        <v>191</v>
      </c>
      <c r="CL3" s="678" t="s">
        <v>206</v>
      </c>
      <c r="CM3" s="676" t="s">
        <v>208</v>
      </c>
      <c r="CN3" s="676" t="s">
        <v>209</v>
      </c>
      <c r="CO3" s="678" t="s">
        <v>206</v>
      </c>
      <c r="CP3" s="676" t="s">
        <v>306</v>
      </c>
      <c r="CQ3" s="676" t="s">
        <v>307</v>
      </c>
      <c r="CR3" s="678" t="s">
        <v>206</v>
      </c>
      <c r="CS3" s="676" t="s">
        <v>313</v>
      </c>
      <c r="CT3" s="676" t="s">
        <v>314</v>
      </c>
      <c r="CU3" s="678" t="s">
        <v>206</v>
      </c>
    </row>
    <row r="4" spans="1:99" ht="36.6" customHeight="1">
      <c r="A4" s="249"/>
      <c r="B4" s="680"/>
      <c r="C4" s="680"/>
      <c r="D4" s="680"/>
      <c r="E4" s="680"/>
      <c r="F4" s="682"/>
      <c r="G4" s="678"/>
      <c r="H4" s="682"/>
      <c r="I4" s="678"/>
      <c r="J4" s="682"/>
      <c r="K4" s="678"/>
      <c r="L4" s="682"/>
      <c r="M4" s="682"/>
      <c r="N4" s="678"/>
      <c r="O4" s="682"/>
      <c r="P4" s="682"/>
      <c r="Q4" s="678"/>
      <c r="R4" s="682"/>
      <c r="S4" s="682"/>
      <c r="T4" s="678"/>
      <c r="U4" s="682"/>
      <c r="V4" s="682"/>
      <c r="W4" s="678"/>
      <c r="X4" s="682"/>
      <c r="Y4" s="682"/>
      <c r="Z4" s="678"/>
      <c r="AA4" s="682"/>
      <c r="AB4" s="682"/>
      <c r="AC4" s="678"/>
      <c r="AD4" s="682"/>
      <c r="AE4" s="682"/>
      <c r="AF4" s="678"/>
      <c r="AG4" s="682"/>
      <c r="AH4" s="682"/>
      <c r="AI4" s="678"/>
      <c r="AJ4" s="682"/>
      <c r="AK4" s="682"/>
      <c r="AL4" s="678"/>
      <c r="AM4" s="682"/>
      <c r="AN4" s="682"/>
      <c r="AO4" s="678"/>
      <c r="AP4" s="682"/>
      <c r="AQ4" s="682"/>
      <c r="AR4" s="678"/>
      <c r="AS4" s="682"/>
      <c r="AT4" s="678"/>
      <c r="AU4" s="685"/>
      <c r="AV4" s="685"/>
      <c r="AW4" s="678"/>
      <c r="AX4" s="682"/>
      <c r="AY4" s="682"/>
      <c r="AZ4" s="678"/>
      <c r="BA4" s="682"/>
      <c r="BB4" s="682"/>
      <c r="BC4" s="678"/>
      <c r="BD4" s="682"/>
      <c r="BE4" s="682"/>
      <c r="BF4" s="678"/>
      <c r="BG4" s="682"/>
      <c r="BH4" s="682"/>
      <c r="BI4" s="678"/>
      <c r="BJ4" s="682"/>
      <c r="BK4" s="682"/>
      <c r="BL4" s="678"/>
      <c r="BM4" s="682"/>
      <c r="BN4" s="682"/>
      <c r="BO4" s="678"/>
      <c r="BP4" s="682"/>
      <c r="BQ4" s="682"/>
      <c r="BR4" s="678"/>
      <c r="BS4" s="682"/>
      <c r="BT4" s="682"/>
      <c r="BU4" s="678"/>
      <c r="BV4" s="682"/>
      <c r="BW4" s="682"/>
      <c r="BX4" s="678"/>
      <c r="BY4" s="682"/>
      <c r="BZ4" s="682"/>
      <c r="CA4" s="678"/>
      <c r="CB4" s="682"/>
      <c r="CC4" s="682"/>
      <c r="CD4" s="678"/>
      <c r="CE4" s="687"/>
      <c r="CF4" s="678"/>
      <c r="CG4" s="688"/>
      <c r="CH4" s="688"/>
      <c r="CI4" s="678"/>
      <c r="CJ4" s="677"/>
      <c r="CK4" s="677"/>
      <c r="CL4" s="678"/>
      <c r="CM4" s="677"/>
      <c r="CN4" s="677"/>
      <c r="CO4" s="678"/>
      <c r="CP4" s="677"/>
      <c r="CQ4" s="677"/>
      <c r="CR4" s="678"/>
      <c r="CS4" s="677"/>
      <c r="CT4" s="677"/>
      <c r="CU4" s="678"/>
    </row>
    <row r="5" spans="1:99" ht="14.45" customHeight="1">
      <c r="A5" s="250" t="s">
        <v>210</v>
      </c>
      <c r="B5" s="251">
        <v>13681.9</v>
      </c>
      <c r="C5" s="251">
        <v>17226.3</v>
      </c>
      <c r="D5" s="251">
        <v>18952.599999999999</v>
      </c>
      <c r="E5" s="252">
        <v>20972</v>
      </c>
      <c r="F5" s="252">
        <v>23558.1</v>
      </c>
      <c r="G5" s="253">
        <v>112.33120350944115</v>
      </c>
      <c r="H5" s="252">
        <v>26655</v>
      </c>
      <c r="I5" s="253">
        <v>113.14579698702359</v>
      </c>
      <c r="J5" s="252">
        <v>29859.599999999999</v>
      </c>
      <c r="K5" s="253">
        <v>112.02250984805853</v>
      </c>
      <c r="L5" s="252">
        <v>29535</v>
      </c>
      <c r="M5" s="252">
        <v>26459.7</v>
      </c>
      <c r="N5" s="253">
        <v>111.62258075488384</v>
      </c>
      <c r="O5" s="252">
        <v>29383.599999999999</v>
      </c>
      <c r="P5" s="252">
        <v>26401.1</v>
      </c>
      <c r="Q5" s="253">
        <v>111.29687778160759</v>
      </c>
      <c r="R5" s="252">
        <v>30057.1</v>
      </c>
      <c r="S5" s="252">
        <v>27056.1</v>
      </c>
      <c r="T5" s="253">
        <v>111.09176858453363</v>
      </c>
      <c r="U5" s="252">
        <v>30780.1</v>
      </c>
      <c r="V5" s="252">
        <v>27732</v>
      </c>
      <c r="W5" s="253">
        <v>110.99127361892398</v>
      </c>
      <c r="X5" s="252">
        <v>31078.2</v>
      </c>
      <c r="Y5" s="252">
        <v>28058.6</v>
      </c>
      <c r="Z5" s="253">
        <v>110.76176288196847</v>
      </c>
      <c r="AA5" s="252">
        <v>31508.7</v>
      </c>
      <c r="AB5" s="252">
        <v>28486.2</v>
      </c>
      <c r="AC5" s="253">
        <v>110.61040082566296</v>
      </c>
      <c r="AD5" s="252">
        <v>31651.4</v>
      </c>
      <c r="AE5" s="252">
        <v>28679.8</v>
      </c>
      <c r="AF5" s="253">
        <v>110.36129959065266</v>
      </c>
      <c r="AG5" s="252">
        <v>31539.1</v>
      </c>
      <c r="AH5" s="252">
        <v>28712.9</v>
      </c>
      <c r="AI5" s="253">
        <v>109.84296257083052</v>
      </c>
      <c r="AJ5" s="252">
        <v>31580.799999999999</v>
      </c>
      <c r="AK5" s="252">
        <v>28756.1</v>
      </c>
      <c r="AL5" s="253">
        <v>109.82295930254797</v>
      </c>
      <c r="AM5" s="252">
        <v>31666</v>
      </c>
      <c r="AN5" s="252">
        <v>28859.1</v>
      </c>
      <c r="AO5" s="253">
        <v>109.72622153844023</v>
      </c>
      <c r="AP5" s="252">
        <v>31746.9</v>
      </c>
      <c r="AQ5" s="252">
        <v>28983.4</v>
      </c>
      <c r="AR5" s="253">
        <v>109.53476817764651</v>
      </c>
      <c r="AS5" s="252">
        <v>32611.4</v>
      </c>
      <c r="AT5" s="253">
        <v>109.21579659473002</v>
      </c>
      <c r="AU5" s="252">
        <v>30928.6</v>
      </c>
      <c r="AV5" s="252">
        <v>29440.1</v>
      </c>
      <c r="AW5" s="253">
        <f>AU5/AV5*100</f>
        <v>105.05602902164055</v>
      </c>
      <c r="AX5" s="252">
        <v>31099</v>
      </c>
      <c r="AY5" s="252">
        <v>29241.7</v>
      </c>
      <c r="AZ5" s="253">
        <f>AX5/AY5*100</f>
        <v>106.35154590875359</v>
      </c>
      <c r="BA5" s="252">
        <v>31565.5</v>
      </c>
      <c r="BB5" s="252">
        <v>29938.6</v>
      </c>
      <c r="BC5" s="253">
        <f>BA5/BB5*100</f>
        <v>105.4341218360244</v>
      </c>
      <c r="BD5" s="252">
        <v>32257.3</v>
      </c>
      <c r="BE5" s="252">
        <v>30654.3</v>
      </c>
      <c r="BF5" s="253">
        <f>BD5/BE5*100</f>
        <v>105.22928267812345</v>
      </c>
      <c r="BG5" s="252">
        <v>32677.8</v>
      </c>
      <c r="BH5" s="252">
        <v>30958.400000000001</v>
      </c>
      <c r="BI5" s="253">
        <f>BG5/BH5*100</f>
        <v>105.55390459455268</v>
      </c>
      <c r="BJ5" s="252">
        <v>33123.800000000003</v>
      </c>
      <c r="BK5" s="252">
        <v>31410.1</v>
      </c>
      <c r="BL5" s="253">
        <f>BJ5/BK5*100</f>
        <v>105.4558883925871</v>
      </c>
      <c r="BM5" s="252">
        <v>33233.800000000003</v>
      </c>
      <c r="BN5" s="252">
        <v>31552.6</v>
      </c>
      <c r="BO5" s="253">
        <f>BM5/BN5*100</f>
        <v>105.32824553285627</v>
      </c>
      <c r="BP5" s="252">
        <v>33099.800000000003</v>
      </c>
      <c r="BQ5" s="252">
        <v>31440</v>
      </c>
      <c r="BR5" s="253">
        <f>BP5/BQ5*100</f>
        <v>105.27926208651401</v>
      </c>
      <c r="BS5" s="252">
        <v>33077.599999999999</v>
      </c>
      <c r="BT5" s="252">
        <v>31481.7</v>
      </c>
      <c r="BU5" s="253">
        <f>BS5/BT5*100</f>
        <v>105.0692942248989</v>
      </c>
      <c r="BV5" s="252">
        <v>33106.5</v>
      </c>
      <c r="BW5" s="252">
        <v>31568</v>
      </c>
      <c r="BX5" s="253">
        <f>BV5/BW5*100</f>
        <v>104.87360618347694</v>
      </c>
      <c r="BY5" s="252">
        <v>33128.5</v>
      </c>
      <c r="BZ5" s="252">
        <v>31648.9</v>
      </c>
      <c r="CA5" s="253">
        <f>BY5/BZ5*100</f>
        <v>104.6750439983696</v>
      </c>
      <c r="CB5" s="254">
        <v>33981.300000000003</v>
      </c>
      <c r="CC5" s="254">
        <v>32518.5</v>
      </c>
      <c r="CD5" s="253">
        <f>CB5/CC5*100</f>
        <v>104.49836247059368</v>
      </c>
      <c r="CE5" s="255">
        <v>33981.300000000003</v>
      </c>
      <c r="CF5" s="256">
        <f>CE5/AS5*100</f>
        <v>104.20067829041379</v>
      </c>
      <c r="CG5" s="257">
        <v>32659.599999999999</v>
      </c>
      <c r="CH5" s="257">
        <v>30877.8</v>
      </c>
      <c r="CI5" s="256">
        <f>CG5/CH5*100</f>
        <v>105.77048883016278</v>
      </c>
      <c r="CJ5" s="257">
        <v>33251.300000000003</v>
      </c>
      <c r="CK5" s="257">
        <v>31030.799999999999</v>
      </c>
      <c r="CL5" s="256">
        <f>CJ5/CK5*100</f>
        <v>107.15579359861816</v>
      </c>
      <c r="CM5" s="258">
        <v>33999.5</v>
      </c>
      <c r="CN5" s="259">
        <v>31558.9</v>
      </c>
      <c r="CO5" s="256">
        <f>CM5/CN5*100</f>
        <v>107.73347613509976</v>
      </c>
      <c r="CP5" s="252">
        <v>34629</v>
      </c>
      <c r="CQ5" s="252">
        <v>32267.3</v>
      </c>
      <c r="CR5" s="256">
        <f>CP5/CQ5*100</f>
        <v>107.31917452033484</v>
      </c>
      <c r="CS5" s="252">
        <v>35156.800000000003</v>
      </c>
      <c r="CT5" s="252">
        <v>32689.200000000001</v>
      </c>
      <c r="CU5" s="256">
        <f>CS5/CT5*100</f>
        <v>107.54867050891426</v>
      </c>
    </row>
    <row r="6" spans="1:99" ht="14.45" customHeight="1">
      <c r="A6" s="260" t="s">
        <v>211</v>
      </c>
      <c r="B6" s="261"/>
      <c r="C6" s="261"/>
      <c r="D6" s="261"/>
      <c r="E6" s="262"/>
      <c r="F6" s="262"/>
      <c r="G6" s="263"/>
      <c r="H6" s="262"/>
      <c r="I6" s="263"/>
      <c r="J6" s="262"/>
      <c r="K6" s="263"/>
      <c r="L6" s="262"/>
      <c r="M6" s="262"/>
      <c r="N6" s="263"/>
      <c r="O6" s="262"/>
      <c r="P6" s="262"/>
      <c r="Q6" s="263"/>
      <c r="R6" s="264"/>
      <c r="S6" s="262"/>
      <c r="T6" s="263"/>
      <c r="U6" s="264"/>
      <c r="V6" s="262"/>
      <c r="W6" s="263"/>
      <c r="X6" s="264"/>
      <c r="Y6" s="262"/>
      <c r="Z6" s="263"/>
      <c r="AA6" s="264"/>
      <c r="AB6" s="262"/>
      <c r="AC6" s="263"/>
      <c r="AD6" s="264"/>
      <c r="AE6" s="262"/>
      <c r="AF6" s="263"/>
      <c r="AG6" s="264"/>
      <c r="AH6" s="262"/>
      <c r="AI6" s="263"/>
      <c r="AJ6" s="264"/>
      <c r="AK6" s="262"/>
      <c r="AL6" s="263"/>
      <c r="AM6" s="264"/>
      <c r="AN6" s="262"/>
      <c r="AO6" s="263"/>
      <c r="AP6" s="262"/>
      <c r="AQ6" s="262"/>
      <c r="AR6" s="263"/>
      <c r="AS6" s="262"/>
      <c r="AT6" s="263"/>
      <c r="AU6" s="264"/>
      <c r="AV6" s="262"/>
      <c r="AW6" s="263"/>
      <c r="AX6" s="264"/>
      <c r="AY6" s="262"/>
      <c r="AZ6" s="263"/>
      <c r="BA6" s="264"/>
      <c r="BB6" s="262"/>
      <c r="BC6" s="263"/>
      <c r="BD6" s="264"/>
      <c r="BE6" s="262"/>
      <c r="BF6" s="263"/>
      <c r="BG6" s="264"/>
      <c r="BH6" s="262"/>
      <c r="BI6" s="263"/>
      <c r="BJ6" s="264"/>
      <c r="BK6" s="262"/>
      <c r="BL6" s="263"/>
      <c r="BM6" s="264"/>
      <c r="BN6" s="262"/>
      <c r="BO6" s="263"/>
      <c r="BP6" s="264"/>
      <c r="BQ6" s="262"/>
      <c r="BR6" s="263"/>
      <c r="BS6" s="264"/>
      <c r="BT6" s="262"/>
      <c r="BU6" s="263"/>
      <c r="BV6" s="264"/>
      <c r="BW6" s="262"/>
      <c r="BX6" s="263"/>
      <c r="BY6" s="264"/>
      <c r="BZ6" s="262"/>
      <c r="CA6" s="263"/>
      <c r="CB6" s="264"/>
      <c r="CC6" s="262"/>
      <c r="CD6" s="263"/>
      <c r="CE6" s="264"/>
      <c r="CF6" s="265"/>
      <c r="CG6" s="266"/>
      <c r="CH6" s="266"/>
      <c r="CI6" s="267"/>
      <c r="CJ6" s="268"/>
      <c r="CK6" s="268"/>
      <c r="CL6" s="267"/>
      <c r="CM6" s="269"/>
      <c r="CN6" s="269"/>
      <c r="CO6" s="267"/>
      <c r="CP6" s="666"/>
      <c r="CQ6" s="666"/>
      <c r="CR6" s="267"/>
      <c r="CS6" s="303"/>
      <c r="CT6" s="303"/>
      <c r="CU6" s="267"/>
    </row>
    <row r="7" spans="1:99" ht="14.45" customHeight="1">
      <c r="A7" s="270" t="s">
        <v>108</v>
      </c>
      <c r="B7" s="271">
        <v>6126.5</v>
      </c>
      <c r="C7" s="271">
        <v>8200.7999999999993</v>
      </c>
      <c r="D7" s="271">
        <v>9614.7000000000007</v>
      </c>
      <c r="E7" s="272">
        <v>10664</v>
      </c>
      <c r="F7" s="273">
        <v>12356.9</v>
      </c>
      <c r="G7" s="274">
        <v>115.87490622655663</v>
      </c>
      <c r="H7" s="273">
        <v>13958</v>
      </c>
      <c r="I7" s="274">
        <v>112.95713326157855</v>
      </c>
      <c r="J7" s="273">
        <v>15822.5</v>
      </c>
      <c r="K7" s="274">
        <v>113.35793093566413</v>
      </c>
      <c r="L7" s="273">
        <v>15263.8</v>
      </c>
      <c r="M7" s="273">
        <v>13758.6</v>
      </c>
      <c r="N7" s="274">
        <v>110.94006657654121</v>
      </c>
      <c r="O7" s="273">
        <v>14958.3</v>
      </c>
      <c r="P7" s="273">
        <v>13508.5</v>
      </c>
      <c r="Q7" s="274">
        <v>110.73250175815228</v>
      </c>
      <c r="R7" s="275">
        <v>15251.3</v>
      </c>
      <c r="S7" s="273">
        <v>13736.6</v>
      </c>
      <c r="T7" s="274">
        <v>111.0267460652563</v>
      </c>
      <c r="U7" s="275">
        <v>15583.6</v>
      </c>
      <c r="V7" s="273">
        <v>14016.9</v>
      </c>
      <c r="W7" s="274">
        <v>111.17722178227712</v>
      </c>
      <c r="X7" s="275">
        <v>15973.8</v>
      </c>
      <c r="Y7" s="273">
        <v>14386.1</v>
      </c>
      <c r="Z7" s="274">
        <v>111.03634758551657</v>
      </c>
      <c r="AA7" s="275">
        <v>16192.4</v>
      </c>
      <c r="AB7" s="273">
        <v>14651.3</v>
      </c>
      <c r="AC7" s="274">
        <v>110.51852054083939</v>
      </c>
      <c r="AD7" s="275">
        <v>16643.900000000001</v>
      </c>
      <c r="AE7" s="273">
        <v>14990.6</v>
      </c>
      <c r="AF7" s="274">
        <v>111.02891145117609</v>
      </c>
      <c r="AG7" s="275">
        <v>16925.3</v>
      </c>
      <c r="AH7" s="273">
        <v>15221.4</v>
      </c>
      <c r="AI7" s="274">
        <v>111.1941082949006</v>
      </c>
      <c r="AJ7" s="275">
        <v>17152</v>
      </c>
      <c r="AK7" s="273">
        <v>15347.5</v>
      </c>
      <c r="AL7" s="274">
        <v>111.75761524678288</v>
      </c>
      <c r="AM7" s="275">
        <v>17274.400000000001</v>
      </c>
      <c r="AN7" s="273">
        <v>15479.9</v>
      </c>
      <c r="AO7" s="274">
        <v>111.5924521476237</v>
      </c>
      <c r="AP7" s="273">
        <v>17311.8</v>
      </c>
      <c r="AQ7" s="273">
        <v>15547.2</v>
      </c>
      <c r="AR7" s="274">
        <v>111.3499536894103</v>
      </c>
      <c r="AS7" s="273">
        <v>17627.400000000001</v>
      </c>
      <c r="AT7" s="274">
        <v>111.40717332912</v>
      </c>
      <c r="AU7" s="275">
        <v>16941.3</v>
      </c>
      <c r="AV7" s="273">
        <v>15421.3</v>
      </c>
      <c r="AW7" s="274">
        <f>AU7/AV7*100</f>
        <v>109.85649718246842</v>
      </c>
      <c r="AX7" s="275">
        <v>16575.900000000001</v>
      </c>
      <c r="AY7" s="273">
        <v>15085.3</v>
      </c>
      <c r="AZ7" s="274">
        <f>AX7/AY7*100</f>
        <v>109.88114256925618</v>
      </c>
      <c r="BA7" s="275">
        <v>17029.900000000001</v>
      </c>
      <c r="BB7" s="273">
        <v>15381.8</v>
      </c>
      <c r="BC7" s="274">
        <f>BA7/BB7*100</f>
        <v>110.71461077377161</v>
      </c>
      <c r="BD7" s="275">
        <v>17249</v>
      </c>
      <c r="BE7" s="273">
        <v>15670.4</v>
      </c>
      <c r="BF7" s="274">
        <f>BD7/BE7*100</f>
        <v>110.07376965489075</v>
      </c>
      <c r="BG7" s="275">
        <v>17628.7</v>
      </c>
      <c r="BH7" s="273">
        <v>16032.9</v>
      </c>
      <c r="BI7" s="274">
        <f>BG7/BH7*100</f>
        <v>109.95328356067837</v>
      </c>
      <c r="BJ7" s="275">
        <v>17886.8</v>
      </c>
      <c r="BK7" s="273">
        <v>16257.4</v>
      </c>
      <c r="BL7" s="274">
        <f>BJ7/BK7*100</f>
        <v>110.02251282492897</v>
      </c>
      <c r="BM7" s="275">
        <v>18350.5</v>
      </c>
      <c r="BN7" s="273">
        <v>16726.8</v>
      </c>
      <c r="BO7" s="274">
        <f>BM7/BN7*100</f>
        <v>109.70717650716217</v>
      </c>
      <c r="BP7" s="275">
        <v>18700.2</v>
      </c>
      <c r="BQ7" s="273">
        <v>17004.900000000001</v>
      </c>
      <c r="BR7" s="274">
        <f>BP7/BQ7*100</f>
        <v>109.96947938535362</v>
      </c>
      <c r="BS7" s="275">
        <v>18937.5</v>
      </c>
      <c r="BT7" s="273">
        <v>17233</v>
      </c>
      <c r="BU7" s="274">
        <f>BS7/BT7*100</f>
        <v>109.89090698079266</v>
      </c>
      <c r="BV7" s="275">
        <v>19071.099999999999</v>
      </c>
      <c r="BW7" s="273">
        <v>17371.3</v>
      </c>
      <c r="BX7" s="274">
        <f>BV7/BW7*100</f>
        <v>109.78510531739131</v>
      </c>
      <c r="BY7" s="275">
        <v>19115.900000000001</v>
      </c>
      <c r="BZ7" s="273">
        <v>17419.3</v>
      </c>
      <c r="CA7" s="274">
        <f>BY7/BZ7*100</f>
        <v>109.73977140298405</v>
      </c>
      <c r="CB7" s="272">
        <v>19455.099999999999</v>
      </c>
      <c r="CC7" s="272">
        <v>17711.3</v>
      </c>
      <c r="CD7" s="274">
        <f>CB7/CC7*100</f>
        <v>109.84569173352605</v>
      </c>
      <c r="CE7" s="276">
        <v>19455.099999999999</v>
      </c>
      <c r="CF7" s="277">
        <f>CE7/AS7*100</f>
        <v>110.36851719482168</v>
      </c>
      <c r="CG7" s="278">
        <v>18762.3</v>
      </c>
      <c r="CH7" s="278">
        <v>17239.5</v>
      </c>
      <c r="CI7" s="277">
        <f>CG7/CH7*100</f>
        <v>108.83320281910729</v>
      </c>
      <c r="CJ7" s="278">
        <v>18492.400000000001</v>
      </c>
      <c r="CK7" s="278">
        <v>16792.3</v>
      </c>
      <c r="CL7" s="277">
        <f>CJ7/CK7*100</f>
        <v>110.12428315358827</v>
      </c>
      <c r="CM7" s="278">
        <v>18904.2</v>
      </c>
      <c r="CN7" s="278">
        <v>17211</v>
      </c>
      <c r="CO7" s="277">
        <f>CM7/CN7*100</f>
        <v>109.83789436987973</v>
      </c>
      <c r="CP7" s="272">
        <v>19183.2</v>
      </c>
      <c r="CQ7" s="272">
        <v>17419.3</v>
      </c>
      <c r="CR7" s="277">
        <f>CP7/CQ7*100</f>
        <v>110.12612447113261</v>
      </c>
      <c r="CS7" s="272">
        <v>19555.8</v>
      </c>
      <c r="CT7" s="272">
        <v>17805.8</v>
      </c>
      <c r="CU7" s="277">
        <f>CS7/CT7*100</f>
        <v>109.82825820799964</v>
      </c>
    </row>
    <row r="8" spans="1:99" ht="14.45" customHeight="1">
      <c r="A8" s="279" t="s">
        <v>212</v>
      </c>
      <c r="B8" s="280">
        <v>44.778137539376843</v>
      </c>
      <c r="C8" s="280">
        <v>47.606276449382626</v>
      </c>
      <c r="D8" s="280">
        <v>50.730242816289064</v>
      </c>
      <c r="E8" s="280">
        <f>E7/E5*100</f>
        <v>50.848750715239369</v>
      </c>
      <c r="F8" s="280">
        <v>52.452871836013934</v>
      </c>
      <c r="G8" s="274"/>
      <c r="H8" s="280">
        <v>52.365409866816734</v>
      </c>
      <c r="I8" s="274"/>
      <c r="J8" s="280">
        <v>52.98965826735791</v>
      </c>
      <c r="K8" s="274"/>
      <c r="L8" s="280">
        <v>51.680379211105468</v>
      </c>
      <c r="M8" s="280">
        <v>51.998321976439641</v>
      </c>
      <c r="N8" s="274"/>
      <c r="O8" s="280">
        <v>50.906968513048092</v>
      </c>
      <c r="P8" s="280">
        <v>51.166428671532628</v>
      </c>
      <c r="Q8" s="274"/>
      <c r="R8" s="281">
        <v>50.741089459728315</v>
      </c>
      <c r="S8" s="280">
        <v>50.770805844153443</v>
      </c>
      <c r="T8" s="274"/>
      <c r="U8" s="281">
        <v>50.628815370970202</v>
      </c>
      <c r="V8" s="280">
        <v>50.544136737343138</v>
      </c>
      <c r="W8" s="274"/>
      <c r="X8" s="281">
        <v>51.398729656157691</v>
      </c>
      <c r="Y8" s="280">
        <v>51.271624386106232</v>
      </c>
      <c r="Z8" s="274"/>
      <c r="AA8" s="281">
        <v>51.390250946563967</v>
      </c>
      <c r="AB8" s="280">
        <v>51.432974563121789</v>
      </c>
      <c r="AC8" s="274"/>
      <c r="AD8" s="281">
        <v>52.585035733016547</v>
      </c>
      <c r="AE8" s="280">
        <v>52.26884427366997</v>
      </c>
      <c r="AF8" s="274"/>
      <c r="AG8" s="281">
        <v>53.664498986971729</v>
      </c>
      <c r="AH8" s="280">
        <v>53.01240905655645</v>
      </c>
      <c r="AI8" s="274"/>
      <c r="AJ8" s="281">
        <v>54.311480393150269</v>
      </c>
      <c r="AK8" s="280">
        <v>53.371284701332932</v>
      </c>
      <c r="AL8" s="274"/>
      <c r="AM8" s="281">
        <v>54.55188530284849</v>
      </c>
      <c r="AN8" s="280">
        <v>53.639579889878753</v>
      </c>
      <c r="AO8" s="274"/>
      <c r="AP8" s="280">
        <v>54.53067858594067</v>
      </c>
      <c r="AQ8" s="280">
        <v>53.641739754480156</v>
      </c>
      <c r="AR8" s="274"/>
      <c r="AS8" s="280">
        <v>54.052877214716332</v>
      </c>
      <c r="AT8" s="274"/>
      <c r="AU8" s="281">
        <f>AU7/AU5*100</f>
        <v>54.775515218923587</v>
      </c>
      <c r="AV8" s="280">
        <f>AV7/AV5*100</f>
        <v>52.38195522433687</v>
      </c>
      <c r="AW8" s="274"/>
      <c r="AX8" s="281">
        <f>AX7/AX5*100</f>
        <v>53.30042766648446</v>
      </c>
      <c r="AY8" s="280">
        <f>AY7/AY5*100</f>
        <v>51.588313948915413</v>
      </c>
      <c r="AZ8" s="274"/>
      <c r="BA8" s="281">
        <f>BA7/BA5*100</f>
        <v>53.950990796914354</v>
      </c>
      <c r="BB8" s="280">
        <f>BB7/BB5*100</f>
        <v>51.377819938140057</v>
      </c>
      <c r="BC8" s="274"/>
      <c r="BD8" s="281">
        <f>BD7/BD5*100</f>
        <v>53.473167314065343</v>
      </c>
      <c r="BE8" s="280">
        <f>BE7/BE5*100</f>
        <v>51.119745027614393</v>
      </c>
      <c r="BF8" s="274"/>
      <c r="BG8" s="281">
        <f>BG7/BG5*100</f>
        <v>53.947022137353194</v>
      </c>
      <c r="BH8" s="280">
        <f>BH7/BH5*100</f>
        <v>51.788529122952085</v>
      </c>
      <c r="BI8" s="274"/>
      <c r="BJ8" s="281">
        <f>BJ7/BJ5*100</f>
        <v>53.99984301318085</v>
      </c>
      <c r="BK8" s="280">
        <f>BK7/BK5*100</f>
        <v>51.758510797482337</v>
      </c>
      <c r="BL8" s="274"/>
      <c r="BM8" s="281">
        <f>BM7/BM5*100</f>
        <v>55.216376099031706</v>
      </c>
      <c r="BN8" s="280">
        <f>BN7/BN5*100</f>
        <v>53.012430037461257</v>
      </c>
      <c r="BO8" s="274"/>
      <c r="BP8" s="281">
        <f>BP7/BP5*100</f>
        <v>56.496413875612539</v>
      </c>
      <c r="BQ8" s="280">
        <f>BQ7/BQ5*100</f>
        <v>54.086832061068705</v>
      </c>
      <c r="BR8" s="274"/>
      <c r="BS8" s="281">
        <f>BS7/BS5*100</f>
        <v>57.251735313323827</v>
      </c>
      <c r="BT8" s="280">
        <f>BT7/BT5*100</f>
        <v>54.739737688879572</v>
      </c>
      <c r="BU8" s="274"/>
      <c r="BV8" s="281">
        <f>BV7/BV5*100</f>
        <v>57.605304094362133</v>
      </c>
      <c r="BW8" s="280">
        <f>BW7/BW5*100</f>
        <v>55.028193106943732</v>
      </c>
      <c r="BX8" s="274"/>
      <c r="BY8" s="281">
        <f>BY7/BY5*100</f>
        <v>57.702280513757046</v>
      </c>
      <c r="BZ8" s="280">
        <f>BZ7/BZ5*100</f>
        <v>55.039195675047146</v>
      </c>
      <c r="CA8" s="274"/>
      <c r="CB8" s="281">
        <f>CB7/CB5*100</f>
        <v>57.252371157077562</v>
      </c>
      <c r="CC8" s="280">
        <f>CC7/CC5*100</f>
        <v>54.465304365207487</v>
      </c>
      <c r="CD8" s="274"/>
      <c r="CE8" s="282">
        <f>CE7/CE5*100</f>
        <v>57.252371157077562</v>
      </c>
      <c r="CF8" s="265"/>
      <c r="CG8" s="283">
        <f>CG7/CG5*100</f>
        <v>57.448039780034044</v>
      </c>
      <c r="CH8" s="283">
        <f>CH7/CH5*100</f>
        <v>55.831373996852108</v>
      </c>
      <c r="CI8" s="284"/>
      <c r="CJ8" s="283">
        <f>CJ7/CJ5*100</f>
        <v>55.614066216959934</v>
      </c>
      <c r="CK8" s="283">
        <f>CK7/CK5*100</f>
        <v>54.114943862227207</v>
      </c>
      <c r="CL8" s="267"/>
      <c r="CM8" s="283">
        <f>CM7/CM5*100</f>
        <v>55.601405903027988</v>
      </c>
      <c r="CN8" s="283">
        <f>CN7/CN5*100</f>
        <v>54.536121347702228</v>
      </c>
      <c r="CO8" s="267"/>
      <c r="CP8" s="283">
        <f>CP7/CP5*100</f>
        <v>55.396344104652172</v>
      </c>
      <c r="CQ8" s="283">
        <f>CQ7/CQ5*100</f>
        <v>53.98437427364545</v>
      </c>
      <c r="CR8" s="267"/>
      <c r="CS8" s="283">
        <f>CS7/CS5*100</f>
        <v>55.624516452009274</v>
      </c>
      <c r="CT8" s="283">
        <f>CT7/CT5*100</f>
        <v>54.469977852012285</v>
      </c>
      <c r="CU8" s="267"/>
    </row>
    <row r="9" spans="1:99" ht="29.45" customHeight="1">
      <c r="A9" s="285" t="s">
        <v>213</v>
      </c>
      <c r="B9" s="286">
        <v>5691.7</v>
      </c>
      <c r="C9" s="286">
        <v>7779.9</v>
      </c>
      <c r="D9" s="286">
        <v>9253.5</v>
      </c>
      <c r="E9" s="287">
        <v>10233</v>
      </c>
      <c r="F9" s="287">
        <v>11923.4</v>
      </c>
      <c r="G9" s="288">
        <v>116.51910485683572</v>
      </c>
      <c r="H9" s="287">
        <v>13457</v>
      </c>
      <c r="I9" s="288">
        <v>112.8621030914001</v>
      </c>
      <c r="J9" s="287">
        <v>15285.9</v>
      </c>
      <c r="K9" s="288">
        <v>113.59069629189268</v>
      </c>
      <c r="L9" s="287">
        <v>14688.8</v>
      </c>
      <c r="M9" s="287">
        <v>13192.5</v>
      </c>
      <c r="N9" s="288">
        <v>111.34205040742846</v>
      </c>
      <c r="O9" s="287">
        <v>14380.9</v>
      </c>
      <c r="P9" s="287">
        <v>12907.2</v>
      </c>
      <c r="Q9" s="288">
        <v>111.41765836122472</v>
      </c>
      <c r="R9" s="287">
        <v>14665.2</v>
      </c>
      <c r="S9" s="287">
        <v>13118.3</v>
      </c>
      <c r="T9" s="288">
        <v>111.79192425847863</v>
      </c>
      <c r="U9" s="287">
        <v>15027.5</v>
      </c>
      <c r="V9" s="287">
        <v>13416.4</v>
      </c>
      <c r="W9" s="288">
        <v>112.0084374347813</v>
      </c>
      <c r="X9" s="287">
        <v>15462.4</v>
      </c>
      <c r="Y9" s="287">
        <v>13846</v>
      </c>
      <c r="Z9" s="288">
        <v>111.67412971255234</v>
      </c>
      <c r="AA9" s="287">
        <v>15691</v>
      </c>
      <c r="AB9" s="287">
        <v>14134.2</v>
      </c>
      <c r="AC9" s="288">
        <v>111.01441892714125</v>
      </c>
      <c r="AD9" s="287">
        <v>16164.8</v>
      </c>
      <c r="AE9" s="287">
        <v>14476.9</v>
      </c>
      <c r="AF9" s="288">
        <v>111.65926406896504</v>
      </c>
      <c r="AG9" s="287">
        <v>16455.5</v>
      </c>
      <c r="AH9" s="287">
        <v>14726.4</v>
      </c>
      <c r="AI9" s="288">
        <v>111.74149826162538</v>
      </c>
      <c r="AJ9" s="287">
        <v>16683.3</v>
      </c>
      <c r="AK9" s="287">
        <v>14835.6</v>
      </c>
      <c r="AL9" s="288">
        <v>112.45450133462751</v>
      </c>
      <c r="AM9" s="287">
        <v>16803.8</v>
      </c>
      <c r="AN9" s="287">
        <v>14973.4</v>
      </c>
      <c r="AO9" s="288">
        <v>112.2243445042542</v>
      </c>
      <c r="AP9" s="287">
        <v>16843.2</v>
      </c>
      <c r="AQ9" s="287">
        <v>15047.1</v>
      </c>
      <c r="AR9" s="288">
        <v>111.93651932930597</v>
      </c>
      <c r="AS9" s="287">
        <v>17114.7</v>
      </c>
      <c r="AT9" s="288">
        <v>111.96396679292681</v>
      </c>
      <c r="AU9" s="287">
        <v>16394.7</v>
      </c>
      <c r="AV9" s="287">
        <v>14912.1</v>
      </c>
      <c r="AW9" s="288">
        <f>AU9/AV9*100</f>
        <v>109.94226165328827</v>
      </c>
      <c r="AX9" s="287">
        <v>15965.9</v>
      </c>
      <c r="AY9" s="287">
        <v>14536.2</v>
      </c>
      <c r="AZ9" s="288">
        <f>AX9/AY9*100</f>
        <v>109.83544530207342</v>
      </c>
      <c r="BA9" s="287">
        <v>16425.7</v>
      </c>
      <c r="BB9" s="287">
        <v>14837.6</v>
      </c>
      <c r="BC9" s="288">
        <f>BA9/BB9*100</f>
        <v>110.70321345770206</v>
      </c>
      <c r="BD9" s="287">
        <v>16649.900000000001</v>
      </c>
      <c r="BE9" s="287">
        <v>15134</v>
      </c>
      <c r="BF9" s="288">
        <f>BD9/BE9*100</f>
        <v>110.01651909607509</v>
      </c>
      <c r="BG9" s="287">
        <v>17089.3</v>
      </c>
      <c r="BH9" s="287">
        <v>15539.7</v>
      </c>
      <c r="BI9" s="288">
        <f>BG9/BH9*100</f>
        <v>109.97187847899251</v>
      </c>
      <c r="BJ9" s="287">
        <v>17367.900000000001</v>
      </c>
      <c r="BK9" s="287">
        <v>15775.5</v>
      </c>
      <c r="BL9" s="288">
        <f>BJ9/BK9*100</f>
        <v>110.09413330797757</v>
      </c>
      <c r="BM9" s="287">
        <v>17832.900000000001</v>
      </c>
      <c r="BN9" s="287">
        <v>16255.6</v>
      </c>
      <c r="BO9" s="288">
        <f>BM9/BN9*100</f>
        <v>109.70311769482517</v>
      </c>
      <c r="BP9" s="287">
        <v>18194.099999999999</v>
      </c>
      <c r="BQ9" s="287">
        <v>16538.599999999999</v>
      </c>
      <c r="BR9" s="288">
        <f>BP9/BQ9*100</f>
        <v>110.00991619605045</v>
      </c>
      <c r="BS9" s="287">
        <v>18436.7</v>
      </c>
      <c r="BT9" s="287">
        <v>16766.5</v>
      </c>
      <c r="BU9" s="288">
        <f>BS9/BT9*100</f>
        <v>109.96153043270809</v>
      </c>
      <c r="BV9" s="287">
        <v>18577.7</v>
      </c>
      <c r="BW9" s="287">
        <v>16903.599999999999</v>
      </c>
      <c r="BX9" s="288">
        <f>BV9/BW9*100</f>
        <v>109.90380747296436</v>
      </c>
      <c r="BY9" s="287">
        <v>18624.900000000001</v>
      </c>
      <c r="BZ9" s="287">
        <v>16953.099999999999</v>
      </c>
      <c r="CA9" s="288">
        <f>BY9/BZ9*100</f>
        <v>109.86132329780396</v>
      </c>
      <c r="CB9" s="289">
        <v>18911</v>
      </c>
      <c r="CC9" s="289">
        <v>17196</v>
      </c>
      <c r="CD9" s="288">
        <f>CB9/CC9*100</f>
        <v>109.97324959292858</v>
      </c>
      <c r="CE9" s="290">
        <v>18911</v>
      </c>
      <c r="CF9" s="291">
        <f>CE9/AS9*100</f>
        <v>110.49565578128741</v>
      </c>
      <c r="CG9" s="289">
        <v>18168.7</v>
      </c>
      <c r="CH9" s="289">
        <v>16691.099999999999</v>
      </c>
      <c r="CI9" s="291">
        <f>CG9/CH9*100</f>
        <v>108.85262205606583</v>
      </c>
      <c r="CJ9" s="289">
        <v>17894.8</v>
      </c>
      <c r="CK9" s="289">
        <v>16196.9</v>
      </c>
      <c r="CL9" s="291">
        <f>CJ9/CK9*100</f>
        <v>110.48287017886138</v>
      </c>
      <c r="CM9" s="289">
        <v>18299.099999999999</v>
      </c>
      <c r="CN9" s="289">
        <v>16622.8</v>
      </c>
      <c r="CO9" s="291">
        <f>CM9/CN9*100</f>
        <v>110.0843419881127</v>
      </c>
      <c r="CP9" s="289">
        <v>18591.099999999999</v>
      </c>
      <c r="CQ9" s="289">
        <v>16843.900000000001</v>
      </c>
      <c r="CR9" s="291">
        <f>CP9/CQ9*100</f>
        <v>110.37289463841509</v>
      </c>
      <c r="CS9" s="332">
        <v>19040</v>
      </c>
      <c r="CT9" s="332">
        <v>17287.400000000001</v>
      </c>
      <c r="CU9" s="291">
        <f>CS9/CT9*100</f>
        <v>110.13801959808877</v>
      </c>
    </row>
    <row r="10" spans="1:99" ht="14.45" customHeight="1">
      <c r="A10" s="292" t="s">
        <v>212</v>
      </c>
      <c r="B10" s="293">
        <f>B9/B5*100</f>
        <v>41.600216344221195</v>
      </c>
      <c r="C10" s="293">
        <f>C9/C5*100</f>
        <v>45.162919489385416</v>
      </c>
      <c r="D10" s="293">
        <f>D9/D5*100</f>
        <v>48.824435697476865</v>
      </c>
      <c r="E10" s="293">
        <f>E9/E5*100</f>
        <v>48.793629601373262</v>
      </c>
      <c r="F10" s="293">
        <v>50.61274041624749</v>
      </c>
      <c r="G10" s="294"/>
      <c r="H10" s="293">
        <v>50.485837553929848</v>
      </c>
      <c r="I10" s="294"/>
      <c r="J10" s="293">
        <v>51.192581280392233</v>
      </c>
      <c r="K10" s="294"/>
      <c r="L10" s="293">
        <v>49.733536482139833</v>
      </c>
      <c r="M10" s="293">
        <v>49.85884193698341</v>
      </c>
      <c r="N10" s="294"/>
      <c r="O10" s="293">
        <v>48.941926789093237</v>
      </c>
      <c r="P10" s="293">
        <v>48.88887205457349</v>
      </c>
      <c r="Q10" s="294"/>
      <c r="R10" s="295">
        <v>48.791134207890984</v>
      </c>
      <c r="S10" s="293">
        <v>48.485554089465957</v>
      </c>
      <c r="T10" s="294"/>
      <c r="U10" s="295">
        <v>48.822128583078026</v>
      </c>
      <c r="V10" s="293">
        <v>48.378768210010101</v>
      </c>
      <c r="W10" s="294"/>
      <c r="X10" s="295">
        <v>49.753203209967111</v>
      </c>
      <c r="Y10" s="293">
        <v>49.346724355456082</v>
      </c>
      <c r="Z10" s="294"/>
      <c r="AA10" s="295">
        <v>49.798944418525679</v>
      </c>
      <c r="AB10" s="293">
        <v>49.617709627819792</v>
      </c>
      <c r="AC10" s="294"/>
      <c r="AD10" s="295">
        <v>51.071358612889163</v>
      </c>
      <c r="AE10" s="293">
        <v>50.477688128926978</v>
      </c>
      <c r="AF10" s="294"/>
      <c r="AG10" s="295">
        <v>52.174919385778296</v>
      </c>
      <c r="AH10" s="293">
        <v>51.288445263278874</v>
      </c>
      <c r="AI10" s="294"/>
      <c r="AJ10" s="295">
        <v>52.827350795420003</v>
      </c>
      <c r="AK10" s="293">
        <v>51.591140662329039</v>
      </c>
      <c r="AL10" s="294"/>
      <c r="AM10" s="295">
        <v>53.065748752605316</v>
      </c>
      <c r="AN10" s="293">
        <v>51.884500902661557</v>
      </c>
      <c r="AO10" s="294"/>
      <c r="AP10" s="293">
        <v>53.054628955898053</v>
      </c>
      <c r="AQ10" s="293">
        <v>51.916269312779036</v>
      </c>
      <c r="AR10" s="294"/>
      <c r="AS10" s="293">
        <v>52.48072759832452</v>
      </c>
      <c r="AT10" s="294"/>
      <c r="AU10" s="295">
        <f>AU9/AU5*100</f>
        <v>53.008218930051797</v>
      </c>
      <c r="AV10" s="293">
        <f>AV9/AV5*100</f>
        <v>50.652341534165991</v>
      </c>
      <c r="AW10" s="294"/>
      <c r="AX10" s="295">
        <f>AX9/AX5*100</f>
        <v>51.338949805459976</v>
      </c>
      <c r="AY10" s="293">
        <f>AY9/AY5*100</f>
        <v>49.710516146462076</v>
      </c>
      <c r="AZ10" s="294"/>
      <c r="BA10" s="295">
        <f>BA9/BA5*100</f>
        <v>52.036875702903487</v>
      </c>
      <c r="BB10" s="293">
        <f>BB9/BB5*100</f>
        <v>49.560099670659284</v>
      </c>
      <c r="BC10" s="294"/>
      <c r="BD10" s="295">
        <f>BD9/BD5*100</f>
        <v>51.615913297145141</v>
      </c>
      <c r="BE10" s="293">
        <f>BE9/BE5*100</f>
        <v>49.369908952414512</v>
      </c>
      <c r="BF10" s="294"/>
      <c r="BG10" s="295">
        <f>BG9/BG5*100</f>
        <v>52.296360220088253</v>
      </c>
      <c r="BH10" s="293">
        <f>BH9/BH5*100</f>
        <v>50.195423536100058</v>
      </c>
      <c r="BI10" s="294"/>
      <c r="BJ10" s="295">
        <f>BJ9/BJ5*100</f>
        <v>52.433295696749774</v>
      </c>
      <c r="BK10" s="293">
        <f>BK9/BK5*100</f>
        <v>50.224290912795567</v>
      </c>
      <c r="BL10" s="294"/>
      <c r="BM10" s="295">
        <f>BM9/BM5*100</f>
        <v>53.658925551697365</v>
      </c>
      <c r="BN10" s="293">
        <f>BN9/BN5*100</f>
        <v>51.519050727990724</v>
      </c>
      <c r="BO10" s="294"/>
      <c r="BP10" s="295">
        <f>BP9/BP5*100</f>
        <v>54.967401615719723</v>
      </c>
      <c r="BQ10" s="293">
        <f>BQ9/BQ5*100</f>
        <v>52.603689567430024</v>
      </c>
      <c r="BR10" s="294"/>
      <c r="BS10" s="295">
        <f>BS9/BS5*100</f>
        <v>55.737719786199726</v>
      </c>
      <c r="BT10" s="293">
        <f>BT9/BT5*100</f>
        <v>53.257924444995034</v>
      </c>
      <c r="BU10" s="294"/>
      <c r="BV10" s="295">
        <f>BV9/BV5*100</f>
        <v>56.114962318577923</v>
      </c>
      <c r="BW10" s="293">
        <f>BW9/BW5*100</f>
        <v>53.546629498226054</v>
      </c>
      <c r="BX10" s="294"/>
      <c r="BY10" s="295">
        <f>BY9/BY5*100</f>
        <v>56.220172962856765</v>
      </c>
      <c r="BZ10" s="293">
        <f>BZ9/BZ5*100</f>
        <v>53.566158697458675</v>
      </c>
      <c r="CA10" s="294"/>
      <c r="CB10" s="295">
        <f>CB9/CB5*100</f>
        <v>55.651196393310428</v>
      </c>
      <c r="CC10" s="293">
        <f>CC9/CC5*100</f>
        <v>52.880667927487437</v>
      </c>
      <c r="CD10" s="294"/>
      <c r="CE10" s="296">
        <f>CE9/CE5*100</f>
        <v>55.651196393310428</v>
      </c>
      <c r="CF10" s="265"/>
      <c r="CG10" s="297">
        <f>CG9/CG5*100</f>
        <v>55.630503741625745</v>
      </c>
      <c r="CH10" s="297">
        <f>CH9/CH5*100</f>
        <v>54.055340730233368</v>
      </c>
      <c r="CI10" s="298"/>
      <c r="CJ10" s="297">
        <f>CJ9/CJ5*100</f>
        <v>53.816843251241295</v>
      </c>
      <c r="CK10" s="297">
        <f>CK9/CK5*100</f>
        <v>52.196205060778325</v>
      </c>
      <c r="CL10" s="299"/>
      <c r="CM10" s="297">
        <f>CM9/CM5*100</f>
        <v>53.821673848144826</v>
      </c>
      <c r="CN10" s="297">
        <f>CN9/CN5*100</f>
        <v>52.67230480149815</v>
      </c>
      <c r="CO10" s="299"/>
      <c r="CP10" s="297">
        <f>CP9/CP5*100</f>
        <v>53.686505530047071</v>
      </c>
      <c r="CQ10" s="297">
        <f>CQ9/CQ5*100</f>
        <v>52.201144812240265</v>
      </c>
      <c r="CR10" s="299"/>
      <c r="CS10" s="297">
        <f>CS9/CS5*100</f>
        <v>54.157374960178394</v>
      </c>
      <c r="CT10" s="297">
        <f>CT9/CT5*100</f>
        <v>52.884132985817942</v>
      </c>
      <c r="CU10" s="299"/>
    </row>
    <row r="11" spans="1:99" ht="14.45" customHeight="1">
      <c r="A11" s="270" t="s">
        <v>214</v>
      </c>
      <c r="B11" s="300">
        <v>15042</v>
      </c>
      <c r="C11" s="300">
        <v>19322.900000000001</v>
      </c>
      <c r="D11" s="300">
        <v>23024</v>
      </c>
      <c r="E11" s="301">
        <v>23557</v>
      </c>
      <c r="F11" s="301">
        <v>26208.5</v>
      </c>
      <c r="G11" s="263">
        <v>111.25567771787578</v>
      </c>
      <c r="H11" s="301">
        <v>28819</v>
      </c>
      <c r="I11" s="263">
        <v>109.96050899517331</v>
      </c>
      <c r="J11" s="301">
        <v>32475.4</v>
      </c>
      <c r="K11" s="263">
        <v>112.68746313196156</v>
      </c>
      <c r="L11" s="301">
        <v>32738</v>
      </c>
      <c r="M11" s="301">
        <v>28273.9</v>
      </c>
      <c r="N11" s="263">
        <v>115.78876631805304</v>
      </c>
      <c r="O11" s="301">
        <v>32848.199999999997</v>
      </c>
      <c r="P11" s="301">
        <v>27877.8</v>
      </c>
      <c r="Q11" s="263">
        <v>117.82924047091232</v>
      </c>
      <c r="R11" s="302">
        <v>34414.400000000001</v>
      </c>
      <c r="S11" s="301">
        <v>29412.5</v>
      </c>
      <c r="T11" s="263">
        <v>117.00603484912877</v>
      </c>
      <c r="U11" s="302">
        <v>36202.800000000003</v>
      </c>
      <c r="V11" s="301">
        <v>30899.200000000001</v>
      </c>
      <c r="W11" s="263">
        <v>117.16419842584922</v>
      </c>
      <c r="X11" s="302">
        <v>37047.9</v>
      </c>
      <c r="Y11" s="301">
        <v>31526.3</v>
      </c>
      <c r="Z11" s="263">
        <v>117.51426586691112</v>
      </c>
      <c r="AA11" s="302">
        <v>36304.5</v>
      </c>
      <c r="AB11" s="301">
        <v>32094.400000000001</v>
      </c>
      <c r="AC11" s="263">
        <v>113.1178647988434</v>
      </c>
      <c r="AD11" s="302">
        <v>35589.1</v>
      </c>
      <c r="AE11" s="301">
        <v>31711</v>
      </c>
      <c r="AF11" s="263">
        <v>112.22951026457694</v>
      </c>
      <c r="AG11" s="302">
        <v>34973.9</v>
      </c>
      <c r="AH11" s="301">
        <v>31625.3</v>
      </c>
      <c r="AI11" s="263">
        <v>110.58835805510145</v>
      </c>
      <c r="AJ11" s="302">
        <v>35421.699999999997</v>
      </c>
      <c r="AK11" s="301">
        <v>31295.599999999999</v>
      </c>
      <c r="AL11" s="263">
        <v>113.18428149644039</v>
      </c>
      <c r="AM11" s="302">
        <v>35621.9</v>
      </c>
      <c r="AN11" s="301">
        <v>31604.6</v>
      </c>
      <c r="AO11" s="263">
        <v>112.7111243300026</v>
      </c>
      <c r="AP11" s="301">
        <v>35663.199999999997</v>
      </c>
      <c r="AQ11" s="301">
        <v>31781.1</v>
      </c>
      <c r="AR11" s="263">
        <v>112.21512156596216</v>
      </c>
      <c r="AS11" s="301">
        <v>36328.1</v>
      </c>
      <c r="AT11" s="263">
        <v>111.86344125091607</v>
      </c>
      <c r="AU11" s="302">
        <v>34453.599999999999</v>
      </c>
      <c r="AV11" s="301">
        <v>32436.7</v>
      </c>
      <c r="AW11" s="263">
        <f>AU11/AV11*100</f>
        <v>106.21795682051503</v>
      </c>
      <c r="AX11" s="302">
        <v>36443.9</v>
      </c>
      <c r="AY11" s="301">
        <v>32167.9</v>
      </c>
      <c r="AZ11" s="263">
        <f>AX11/AY11*100</f>
        <v>113.29275457832186</v>
      </c>
      <c r="BA11" s="302">
        <v>39544.300000000003</v>
      </c>
      <c r="BB11" s="301">
        <v>33727.4</v>
      </c>
      <c r="BC11" s="263">
        <f>BA11/BB11*100</f>
        <v>117.24680823306866</v>
      </c>
      <c r="BD11" s="302">
        <v>43544.1</v>
      </c>
      <c r="BE11" s="301">
        <v>36108.199999999997</v>
      </c>
      <c r="BF11" s="263">
        <f>BD11/BE11*100</f>
        <v>120.59338322043193</v>
      </c>
      <c r="BG11" s="302">
        <v>44354.1</v>
      </c>
      <c r="BH11" s="301">
        <v>37245.199999999997</v>
      </c>
      <c r="BI11" s="263">
        <f>BG11/BH11*100</f>
        <v>119.08675480330351</v>
      </c>
      <c r="BJ11" s="302">
        <v>44098.5</v>
      </c>
      <c r="BK11" s="301">
        <v>36819.199999999997</v>
      </c>
      <c r="BL11" s="263">
        <f>BJ11/BK11*100</f>
        <v>119.77039153485138</v>
      </c>
      <c r="BM11" s="302">
        <v>43717.8</v>
      </c>
      <c r="BN11" s="301">
        <v>35963.199999999997</v>
      </c>
      <c r="BO11" s="263">
        <f>BM11/BN11*100</f>
        <v>121.56259732170665</v>
      </c>
      <c r="BP11" s="302">
        <v>44381</v>
      </c>
      <c r="BQ11" s="301">
        <v>35469.4</v>
      </c>
      <c r="BR11" s="263">
        <f>BP11/BQ11*100</f>
        <v>125.12475542298431</v>
      </c>
      <c r="BS11" s="302">
        <v>45488.2</v>
      </c>
      <c r="BT11" s="301">
        <v>35808.199999999997</v>
      </c>
      <c r="BU11" s="263">
        <f>BS11/BT11*100</f>
        <v>127.03291424869165</v>
      </c>
      <c r="BV11" s="302">
        <v>45887.4</v>
      </c>
      <c r="BW11" s="301">
        <v>36222.699999999997</v>
      </c>
      <c r="BX11" s="263">
        <f>BV11/BW11*100</f>
        <v>126.68133518484265</v>
      </c>
      <c r="BY11" s="302">
        <v>45981.7</v>
      </c>
      <c r="BZ11" s="301">
        <v>36300.9</v>
      </c>
      <c r="CA11" s="263">
        <f>BY11/BZ11*100</f>
        <v>126.66820932814335</v>
      </c>
      <c r="CB11" s="303">
        <v>46338.8</v>
      </c>
      <c r="CC11" s="303">
        <v>37096.400000000001</v>
      </c>
      <c r="CD11" s="263">
        <f>CB11/CC11*100</f>
        <v>124.91454696412589</v>
      </c>
      <c r="CE11" s="304">
        <v>46338.8</v>
      </c>
      <c r="CF11" s="265">
        <f>CE11/AS11*100</f>
        <v>127.55635444738371</v>
      </c>
      <c r="CG11" s="305">
        <v>50319.6</v>
      </c>
      <c r="CH11" s="305">
        <v>34928.6</v>
      </c>
      <c r="CI11" s="265">
        <f>CG11/CH11*100</f>
        <v>144.06417663462034</v>
      </c>
      <c r="CJ11" s="305">
        <v>48608.800000000003</v>
      </c>
      <c r="CK11" s="305">
        <v>35503.300000000003</v>
      </c>
      <c r="CL11" s="265">
        <f>CJ11/CK11*100</f>
        <v>136.91347001546333</v>
      </c>
      <c r="CM11" s="306">
        <v>49822.7</v>
      </c>
      <c r="CN11" s="306">
        <v>38927.5</v>
      </c>
      <c r="CO11" s="265">
        <f>CM11/CN11*100</f>
        <v>127.98844004880867</v>
      </c>
      <c r="CP11" s="303">
        <v>51964.800000000003</v>
      </c>
      <c r="CQ11" s="303">
        <v>44351.3</v>
      </c>
      <c r="CR11" s="265">
        <f>CP11/CQ11*100</f>
        <v>117.16635138090655</v>
      </c>
      <c r="CS11" s="303">
        <v>53019.5</v>
      </c>
      <c r="CT11" s="303">
        <v>45396.1</v>
      </c>
      <c r="CU11" s="265">
        <f>CS11/CT11*100</f>
        <v>116.79307253266251</v>
      </c>
    </row>
    <row r="12" spans="1:99" ht="14.45" customHeight="1">
      <c r="A12" s="270" t="s">
        <v>215</v>
      </c>
      <c r="B12" s="300">
        <v>28132.9</v>
      </c>
      <c r="C12" s="300">
        <v>33127.199999999997</v>
      </c>
      <c r="D12" s="300">
        <v>35283.9</v>
      </c>
      <c r="E12" s="307">
        <v>39829</v>
      </c>
      <c r="F12" s="301">
        <v>45241.4</v>
      </c>
      <c r="G12" s="263">
        <v>113.5890933741746</v>
      </c>
      <c r="H12" s="301">
        <v>50546</v>
      </c>
      <c r="I12" s="263">
        <v>111.72510134522804</v>
      </c>
      <c r="J12" s="301">
        <v>54188.800000000003</v>
      </c>
      <c r="K12" s="263">
        <v>107.20690064495709</v>
      </c>
      <c r="L12" s="301">
        <v>51850.9</v>
      </c>
      <c r="M12" s="301">
        <v>47393</v>
      </c>
      <c r="N12" s="263">
        <v>109.40624142805899</v>
      </c>
      <c r="O12" s="301">
        <v>51666.6</v>
      </c>
      <c r="P12" s="301">
        <v>47175</v>
      </c>
      <c r="Q12" s="263">
        <v>109.52114467408585</v>
      </c>
      <c r="R12" s="302">
        <v>55411.1</v>
      </c>
      <c r="S12" s="301">
        <v>49520.800000000003</v>
      </c>
      <c r="T12" s="263">
        <v>111.89459782556015</v>
      </c>
      <c r="U12" s="302">
        <v>56535</v>
      </c>
      <c r="V12" s="301">
        <v>51142.6</v>
      </c>
      <c r="W12" s="263">
        <v>110.54385189646206</v>
      </c>
      <c r="X12" s="302">
        <v>56581.5</v>
      </c>
      <c r="Y12" s="301">
        <v>51359.7</v>
      </c>
      <c r="Z12" s="263">
        <v>110.16711546212304</v>
      </c>
      <c r="AA12" s="302">
        <v>56755.8</v>
      </c>
      <c r="AB12" s="263">
        <v>51611</v>
      </c>
      <c r="AC12" s="263">
        <v>109.96841758539846</v>
      </c>
      <c r="AD12" s="302">
        <v>56848.4</v>
      </c>
      <c r="AE12" s="301">
        <v>51745.5</v>
      </c>
      <c r="AF12" s="263">
        <v>109.86153385318531</v>
      </c>
      <c r="AG12" s="302">
        <v>56781</v>
      </c>
      <c r="AH12" s="301">
        <v>51971.6</v>
      </c>
      <c r="AI12" s="263">
        <v>109.25390020703615</v>
      </c>
      <c r="AJ12" s="302">
        <v>57338.2</v>
      </c>
      <c r="AK12" s="301">
        <v>52353.4</v>
      </c>
      <c r="AL12" s="263">
        <v>109.52144464351885</v>
      </c>
      <c r="AM12" s="302">
        <v>57132.800000000003</v>
      </c>
      <c r="AN12" s="301">
        <v>52332.1</v>
      </c>
      <c r="AO12" s="263">
        <v>109.17352829334195</v>
      </c>
      <c r="AP12" s="301">
        <v>57080.4</v>
      </c>
      <c r="AQ12" s="301">
        <v>52256.7</v>
      </c>
      <c r="AR12" s="263">
        <v>109.23077806290868</v>
      </c>
      <c r="AS12" s="301">
        <v>59181</v>
      </c>
      <c r="AT12" s="263">
        <v>109.21260481870792</v>
      </c>
      <c r="AU12" s="302">
        <v>56535.5</v>
      </c>
      <c r="AV12" s="301">
        <v>51510.7</v>
      </c>
      <c r="AW12" s="263">
        <f>AU12/AV12*100</f>
        <v>109.75486646463746</v>
      </c>
      <c r="AX12" s="302">
        <v>56405.4</v>
      </c>
      <c r="AY12" s="301">
        <v>51249.5</v>
      </c>
      <c r="AZ12" s="263">
        <f>AX12/AY12*100</f>
        <v>110.0603908330813</v>
      </c>
      <c r="BA12" s="302">
        <v>57647.9</v>
      </c>
      <c r="BB12" s="301">
        <v>55001.599999999999</v>
      </c>
      <c r="BC12" s="263">
        <f>BA12/BB12*100</f>
        <v>104.81131457993951</v>
      </c>
      <c r="BD12" s="302">
        <v>60750.400000000001</v>
      </c>
      <c r="BE12" s="301">
        <v>56079.199999999997</v>
      </c>
      <c r="BF12" s="263">
        <f>BD12/BE12*100</f>
        <v>108.32964806915935</v>
      </c>
      <c r="BG12" s="302">
        <v>60842.3</v>
      </c>
      <c r="BH12" s="301">
        <v>56194.5</v>
      </c>
      <c r="BI12" s="263">
        <f>BG12/BH12*100</f>
        <v>108.27091619286587</v>
      </c>
      <c r="BJ12" s="302">
        <v>61273.4</v>
      </c>
      <c r="BK12" s="301">
        <v>56443.9</v>
      </c>
      <c r="BL12" s="263">
        <f>BJ12/BK12*100</f>
        <v>108.55628331848082</v>
      </c>
      <c r="BM12" s="302">
        <v>61455.9</v>
      </c>
      <c r="BN12" s="301">
        <v>56574</v>
      </c>
      <c r="BO12" s="263">
        <f>BM12/BN12*100</f>
        <v>108.62922897444057</v>
      </c>
      <c r="BP12" s="302">
        <v>61575.6</v>
      </c>
      <c r="BQ12" s="301">
        <v>56549.599999999999</v>
      </c>
      <c r="BR12" s="263">
        <f>BP12/BQ12*100</f>
        <v>108.88777285780978</v>
      </c>
      <c r="BS12" s="302">
        <v>62034</v>
      </c>
      <c r="BT12" s="301">
        <v>57142</v>
      </c>
      <c r="BU12" s="263">
        <f>BS12/BT12*100</f>
        <v>108.56112841692624</v>
      </c>
      <c r="BV12" s="302">
        <v>61831.6</v>
      </c>
      <c r="BW12" s="301">
        <v>56950.2</v>
      </c>
      <c r="BX12" s="263">
        <f>BV12/BW12*100</f>
        <v>108.57134830079613</v>
      </c>
      <c r="BY12" s="302">
        <v>61695.1</v>
      </c>
      <c r="BZ12" s="301">
        <v>56886.1</v>
      </c>
      <c r="CA12" s="263">
        <f>BY12/BZ12*100</f>
        <v>108.45373474363684</v>
      </c>
      <c r="CB12" s="303">
        <v>63715.9</v>
      </c>
      <c r="CC12" s="303">
        <v>58959</v>
      </c>
      <c r="CD12" s="263">
        <f>CB12/CC12*100</f>
        <v>108.06814905273157</v>
      </c>
      <c r="CE12" s="304">
        <v>63715.9</v>
      </c>
      <c r="CF12" s="265">
        <f>CE12/AS12*100</f>
        <v>107.66276338689782</v>
      </c>
      <c r="CG12" s="305">
        <v>62497.9</v>
      </c>
      <c r="CH12" s="305">
        <v>56589.5</v>
      </c>
      <c r="CI12" s="265">
        <f>CG12/CH12*100</f>
        <v>110.44080615661915</v>
      </c>
      <c r="CJ12" s="305">
        <v>61994.400000000001</v>
      </c>
      <c r="CK12" s="305">
        <v>56451.3</v>
      </c>
      <c r="CL12" s="265">
        <f>CJ12/CK12*100</f>
        <v>109.81926014104192</v>
      </c>
      <c r="CM12" s="306">
        <v>63723.7</v>
      </c>
      <c r="CN12" s="306">
        <v>57634.7</v>
      </c>
      <c r="CO12" s="265">
        <f>CM12/CN12*100</f>
        <v>110.5648159875908</v>
      </c>
      <c r="CP12" s="303">
        <v>65561.3</v>
      </c>
      <c r="CQ12" s="303">
        <v>60784.3</v>
      </c>
      <c r="CR12" s="265">
        <f>CP12/CQ12*100</f>
        <v>107.85893725846971</v>
      </c>
      <c r="CS12" s="303">
        <v>67136.3</v>
      </c>
      <c r="CT12" s="303">
        <v>60893.9</v>
      </c>
      <c r="CU12" s="265">
        <f>CS12/CT12*100</f>
        <v>110.25127311602641</v>
      </c>
    </row>
    <row r="13" spans="1:99" ht="14.45" customHeight="1">
      <c r="A13" s="270" t="s">
        <v>153</v>
      </c>
      <c r="B13" s="300">
        <v>12916.1</v>
      </c>
      <c r="C13" s="300">
        <v>15878.6</v>
      </c>
      <c r="D13" s="300">
        <v>16454</v>
      </c>
      <c r="E13" s="307">
        <v>19024</v>
      </c>
      <c r="F13" s="301">
        <v>21782.2</v>
      </c>
      <c r="G13" s="263">
        <v>114.49852817493694</v>
      </c>
      <c r="H13" s="301">
        <v>24459</v>
      </c>
      <c r="I13" s="263">
        <v>112.28893316561228</v>
      </c>
      <c r="J13" s="301">
        <v>26997.1</v>
      </c>
      <c r="K13" s="263">
        <v>110.37695735721003</v>
      </c>
      <c r="L13" s="301">
        <v>26818.2</v>
      </c>
      <c r="M13" s="301">
        <v>24722.6</v>
      </c>
      <c r="N13" s="263">
        <v>108.4764547418152</v>
      </c>
      <c r="O13" s="301">
        <v>26779.200000000001</v>
      </c>
      <c r="P13" s="301">
        <v>24571</v>
      </c>
      <c r="Q13" s="263">
        <v>108.98701721541654</v>
      </c>
      <c r="R13" s="302">
        <v>27380.7</v>
      </c>
      <c r="S13" s="301">
        <v>25034.6</v>
      </c>
      <c r="T13" s="263">
        <v>109.37142994096172</v>
      </c>
      <c r="U13" s="302">
        <v>27987.4</v>
      </c>
      <c r="V13" s="301">
        <v>25628.5</v>
      </c>
      <c r="W13" s="263">
        <v>109.20420625475545</v>
      </c>
      <c r="X13" s="302">
        <v>28123.3</v>
      </c>
      <c r="Y13" s="301">
        <v>25734.5</v>
      </c>
      <c r="Z13" s="263">
        <v>109.28248071654782</v>
      </c>
      <c r="AA13" s="302">
        <v>28295.9</v>
      </c>
      <c r="AB13" s="301">
        <v>25915.599999999999</v>
      </c>
      <c r="AC13" s="263">
        <v>109.18481532358891</v>
      </c>
      <c r="AD13" s="302">
        <v>28745.200000000001</v>
      </c>
      <c r="AE13" s="301">
        <v>26275.599999999999</v>
      </c>
      <c r="AF13" s="263">
        <v>109.39883389913076</v>
      </c>
      <c r="AG13" s="302">
        <v>28789.4</v>
      </c>
      <c r="AH13" s="301">
        <v>26385.3</v>
      </c>
      <c r="AI13" s="263">
        <v>109.11151284995813</v>
      </c>
      <c r="AJ13" s="302">
        <v>28855.1</v>
      </c>
      <c r="AK13" s="301">
        <v>26437.1</v>
      </c>
      <c r="AL13" s="263">
        <v>109.14623767357237</v>
      </c>
      <c r="AM13" s="302">
        <v>28965.5</v>
      </c>
      <c r="AN13" s="301">
        <v>26549.8</v>
      </c>
      <c r="AO13" s="263">
        <v>109.09875027307174</v>
      </c>
      <c r="AP13" s="301">
        <v>28985.4</v>
      </c>
      <c r="AQ13" s="301">
        <v>26600</v>
      </c>
      <c r="AR13" s="263">
        <v>108.96766917293235</v>
      </c>
      <c r="AS13" s="301">
        <v>29486.3</v>
      </c>
      <c r="AT13" s="263">
        <v>109.22024958236256</v>
      </c>
      <c r="AU13" s="302">
        <v>29099.599999999999</v>
      </c>
      <c r="AV13" s="301">
        <v>26851.7</v>
      </c>
      <c r="AW13" s="263">
        <f>AU13/AV13*100</f>
        <v>108.37153699765749</v>
      </c>
      <c r="AX13" s="302">
        <v>28975.5</v>
      </c>
      <c r="AY13" s="301">
        <v>26850.6</v>
      </c>
      <c r="AZ13" s="263">
        <f>AX13/AY13*100</f>
        <v>107.91378963598579</v>
      </c>
      <c r="BA13" s="302">
        <v>29546.9</v>
      </c>
      <c r="BB13" s="301">
        <v>27455.4</v>
      </c>
      <c r="BC13" s="263">
        <f>BA13/BB13*100</f>
        <v>107.61780924699696</v>
      </c>
      <c r="BD13" s="302">
        <v>30236.6</v>
      </c>
      <c r="BE13" s="301">
        <v>28070.1</v>
      </c>
      <c r="BF13" s="263">
        <f>BD13/BE13*100</f>
        <v>107.71817699260066</v>
      </c>
      <c r="BG13" s="302">
        <v>30640.9</v>
      </c>
      <c r="BH13" s="301">
        <v>28204.2</v>
      </c>
      <c r="BI13" s="263">
        <f>BG13/BH13*100</f>
        <v>108.6394934087831</v>
      </c>
      <c r="BJ13" s="302">
        <v>30819.599999999999</v>
      </c>
      <c r="BK13" s="301">
        <v>28372.400000000001</v>
      </c>
      <c r="BL13" s="263">
        <f>BJ13/BK13*100</f>
        <v>108.62528372643835</v>
      </c>
      <c r="BM13" s="302">
        <v>31128.799999999999</v>
      </c>
      <c r="BN13" s="301">
        <v>28832.7</v>
      </c>
      <c r="BO13" s="263">
        <f>BM13/BN13*100</f>
        <v>107.96352752256986</v>
      </c>
      <c r="BP13" s="302">
        <v>31152.799999999999</v>
      </c>
      <c r="BQ13" s="301">
        <v>28862.799999999999</v>
      </c>
      <c r="BR13" s="263">
        <f>BP13/BQ13*100</f>
        <v>107.93408816885403</v>
      </c>
      <c r="BS13" s="302">
        <v>31204.400000000001</v>
      </c>
      <c r="BT13" s="301">
        <v>28916.1</v>
      </c>
      <c r="BU13" s="263">
        <f>BS13/BT13*100</f>
        <v>107.91358447370152</v>
      </c>
      <c r="BV13" s="302">
        <v>31299.4</v>
      </c>
      <c r="BW13" s="301">
        <v>29020.3</v>
      </c>
      <c r="BX13" s="263">
        <f>BV13/BW13*100</f>
        <v>107.85346808957867</v>
      </c>
      <c r="BY13" s="302">
        <v>31331.8</v>
      </c>
      <c r="BZ13" s="301">
        <v>29031.8</v>
      </c>
      <c r="CA13" s="263">
        <f>BY13/BZ13*100</f>
        <v>107.92234721925612</v>
      </c>
      <c r="CB13" s="303">
        <v>31839.3</v>
      </c>
      <c r="CC13" s="303">
        <v>29528.9</v>
      </c>
      <c r="CD13" s="263">
        <f>CB13/CC13*100</f>
        <v>107.82419934369381</v>
      </c>
      <c r="CE13" s="304">
        <v>31839.3</v>
      </c>
      <c r="CF13" s="265">
        <f>CE13/AS13*100</f>
        <v>107.97997714192692</v>
      </c>
      <c r="CG13" s="305">
        <v>31260.799999999999</v>
      </c>
      <c r="CH13" s="305">
        <v>29177.599999999999</v>
      </c>
      <c r="CI13" s="265">
        <f>CG13/CH13*100</f>
        <v>107.13972362360167</v>
      </c>
      <c r="CJ13" s="305">
        <v>31584.3</v>
      </c>
      <c r="CK13" s="305">
        <v>29059.599999999999</v>
      </c>
      <c r="CL13" s="265">
        <f>CJ13/CK13*100</f>
        <v>108.68800671722943</v>
      </c>
      <c r="CM13" s="306">
        <v>32311.5</v>
      </c>
      <c r="CN13" s="306">
        <v>29624.2</v>
      </c>
      <c r="CO13" s="265">
        <f>CM13/CN13*100</f>
        <v>109.07129981569122</v>
      </c>
      <c r="CP13" s="303">
        <v>32900.199999999997</v>
      </c>
      <c r="CQ13" s="303">
        <v>30316.2</v>
      </c>
      <c r="CR13" s="265">
        <f>CP13/CQ13*100</f>
        <v>108.52349568877364</v>
      </c>
      <c r="CS13" s="303">
        <v>33198.400000000001</v>
      </c>
      <c r="CT13" s="303">
        <v>30713</v>
      </c>
      <c r="CU13" s="265">
        <f>CS13/CT13*100</f>
        <v>108.09233874906393</v>
      </c>
    </row>
    <row r="14" spans="1:99" ht="14.45" customHeight="1">
      <c r="A14" s="308" t="s">
        <v>211</v>
      </c>
      <c r="B14" s="261"/>
      <c r="C14" s="261"/>
      <c r="D14" s="261"/>
      <c r="E14" s="262"/>
      <c r="F14" s="262"/>
      <c r="G14" s="263"/>
      <c r="H14" s="262"/>
      <c r="I14" s="263"/>
      <c r="J14" s="262"/>
      <c r="K14" s="263"/>
      <c r="L14" s="262"/>
      <c r="M14" s="262"/>
      <c r="N14" s="263"/>
      <c r="O14" s="262"/>
      <c r="P14" s="262"/>
      <c r="Q14" s="263"/>
      <c r="R14" s="264"/>
      <c r="S14" s="262"/>
      <c r="T14" s="263"/>
      <c r="U14" s="264"/>
      <c r="V14" s="262"/>
      <c r="W14" s="263"/>
      <c r="X14" s="264"/>
      <c r="Y14" s="262"/>
      <c r="Z14" s="263"/>
      <c r="AA14" s="264"/>
      <c r="AB14" s="262"/>
      <c r="AC14" s="263"/>
      <c r="AD14" s="264"/>
      <c r="AE14" s="262"/>
      <c r="AF14" s="263"/>
      <c r="AG14" s="264"/>
      <c r="AH14" s="262"/>
      <c r="AI14" s="263"/>
      <c r="AJ14" s="264"/>
      <c r="AK14" s="262"/>
      <c r="AL14" s="263"/>
      <c r="AM14" s="264"/>
      <c r="AN14" s="262"/>
      <c r="AO14" s="263"/>
      <c r="AP14" s="262"/>
      <c r="AQ14" s="262"/>
      <c r="AR14" s="263"/>
      <c r="AS14" s="262"/>
      <c r="AT14" s="263"/>
      <c r="AU14" s="264"/>
      <c r="AV14" s="262"/>
      <c r="AW14" s="263"/>
      <c r="AX14" s="264"/>
      <c r="AY14" s="262"/>
      <c r="AZ14" s="263"/>
      <c r="BA14" s="264"/>
      <c r="BB14" s="262"/>
      <c r="BC14" s="263"/>
      <c r="BD14" s="264"/>
      <c r="BE14" s="262"/>
      <c r="BF14" s="263"/>
      <c r="BG14" s="264"/>
      <c r="BH14" s="262"/>
      <c r="BI14" s="263"/>
      <c r="BJ14" s="264"/>
      <c r="BK14" s="262"/>
      <c r="BL14" s="263"/>
      <c r="BM14" s="264"/>
      <c r="BN14" s="262"/>
      <c r="BO14" s="263"/>
      <c r="BP14" s="264"/>
      <c r="BQ14" s="262"/>
      <c r="BR14" s="263"/>
      <c r="BS14" s="264"/>
      <c r="BT14" s="262"/>
      <c r="BU14" s="263"/>
      <c r="BV14" s="264"/>
      <c r="BW14" s="262"/>
      <c r="BX14" s="263"/>
      <c r="BY14" s="264"/>
      <c r="BZ14" s="262"/>
      <c r="CA14" s="263"/>
      <c r="CB14" s="264"/>
      <c r="CC14" s="262"/>
      <c r="CD14" s="263"/>
      <c r="CE14" s="264"/>
      <c r="CF14" s="265"/>
      <c r="CG14" s="268"/>
      <c r="CH14" s="268"/>
      <c r="CI14" s="267"/>
      <c r="CJ14" s="268"/>
      <c r="CK14" s="268"/>
      <c r="CL14" s="267"/>
      <c r="CM14" s="268"/>
      <c r="CN14" s="268"/>
      <c r="CO14" s="267"/>
      <c r="CP14" s="269"/>
      <c r="CQ14" s="269"/>
      <c r="CR14" s="267"/>
      <c r="CS14" s="269"/>
      <c r="CT14" s="269"/>
      <c r="CU14" s="267"/>
    </row>
    <row r="15" spans="1:99" ht="29.45" customHeight="1">
      <c r="A15" s="309" t="s">
        <v>216</v>
      </c>
      <c r="B15" s="310">
        <v>11155.2</v>
      </c>
      <c r="C15" s="310">
        <v>13798.3</v>
      </c>
      <c r="D15" s="310">
        <v>15398.2</v>
      </c>
      <c r="E15" s="311">
        <v>17300</v>
      </c>
      <c r="F15" s="311">
        <v>19039</v>
      </c>
      <c r="G15" s="312">
        <v>110.05202312138729</v>
      </c>
      <c r="H15" s="311">
        <v>21150</v>
      </c>
      <c r="I15" s="312">
        <v>111.08776721466465</v>
      </c>
      <c r="J15" s="311">
        <v>23423.5</v>
      </c>
      <c r="K15" s="312">
        <v>110.74940898345153</v>
      </c>
      <c r="L15" s="311">
        <v>23673.9</v>
      </c>
      <c r="M15" s="311">
        <v>22317.8</v>
      </c>
      <c r="N15" s="312">
        <v>106.07631576589091</v>
      </c>
      <c r="O15" s="311">
        <v>23383.8</v>
      </c>
      <c r="P15" s="311">
        <v>21620.400000000001</v>
      </c>
      <c r="Q15" s="312">
        <v>108.15618582449906</v>
      </c>
      <c r="R15" s="311">
        <v>23838.400000000001</v>
      </c>
      <c r="S15" s="311">
        <v>21978.7</v>
      </c>
      <c r="T15" s="312">
        <v>108.46137396661312</v>
      </c>
      <c r="U15" s="311">
        <v>24126.7</v>
      </c>
      <c r="V15" s="311">
        <v>22367.4</v>
      </c>
      <c r="W15" s="312">
        <v>107.86546491769271</v>
      </c>
      <c r="X15" s="311">
        <v>24230.400000000001</v>
      </c>
      <c r="Y15" s="311">
        <v>22563.9</v>
      </c>
      <c r="Z15" s="312">
        <v>107.38569130336511</v>
      </c>
      <c r="AA15" s="311">
        <v>24341.599999999999</v>
      </c>
      <c r="AB15" s="311">
        <v>22745.599999999999</v>
      </c>
      <c r="AC15" s="312">
        <v>107.01674169949354</v>
      </c>
      <c r="AD15" s="311">
        <v>24503.5</v>
      </c>
      <c r="AE15" s="311">
        <v>22910</v>
      </c>
      <c r="AF15" s="312">
        <v>106.95547795722391</v>
      </c>
      <c r="AG15" s="311">
        <v>24599</v>
      </c>
      <c r="AH15" s="311">
        <v>22982.1</v>
      </c>
      <c r="AI15" s="312">
        <v>107.03547543523004</v>
      </c>
      <c r="AJ15" s="311">
        <v>24636.6</v>
      </c>
      <c r="AK15" s="311">
        <v>23019.7</v>
      </c>
      <c r="AL15" s="312">
        <v>107.02398380517555</v>
      </c>
      <c r="AM15" s="311">
        <v>24736.6</v>
      </c>
      <c r="AN15" s="311">
        <v>23143.3</v>
      </c>
      <c r="AO15" s="312">
        <v>106.88449788923793</v>
      </c>
      <c r="AP15" s="311">
        <v>24770.2</v>
      </c>
      <c r="AQ15" s="311">
        <v>23176</v>
      </c>
      <c r="AR15" s="312">
        <v>106.87866758715914</v>
      </c>
      <c r="AS15" s="311">
        <v>25042.9</v>
      </c>
      <c r="AT15" s="312">
        <v>106.9135697056375</v>
      </c>
      <c r="AU15" s="311">
        <v>24967.200000000001</v>
      </c>
      <c r="AV15" s="311">
        <v>23658.799999999999</v>
      </c>
      <c r="AW15" s="312">
        <f>AU15/AV15*100</f>
        <v>105.53028894111283</v>
      </c>
      <c r="AX15" s="311">
        <v>24907.1</v>
      </c>
      <c r="AY15" s="311">
        <v>23336.2</v>
      </c>
      <c r="AZ15" s="312">
        <f>AX15/AY15*100</f>
        <v>106.73160154609576</v>
      </c>
      <c r="BA15" s="311">
        <v>25233.7</v>
      </c>
      <c r="BB15" s="311">
        <v>23781.1</v>
      </c>
      <c r="BC15" s="312">
        <f>BA15/BB15*100</f>
        <v>106.10821198346588</v>
      </c>
      <c r="BD15" s="311">
        <v>25620.6</v>
      </c>
      <c r="BE15" s="311">
        <v>24116.6</v>
      </c>
      <c r="BF15" s="312">
        <f>BD15/BE15*100</f>
        <v>106.23636831062421</v>
      </c>
      <c r="BG15" s="311">
        <v>25820.2</v>
      </c>
      <c r="BH15" s="311">
        <v>24253.7</v>
      </c>
      <c r="BI15" s="312">
        <f>BG15/BH15*100</f>
        <v>106.45880834676771</v>
      </c>
      <c r="BJ15" s="311">
        <v>25992</v>
      </c>
      <c r="BK15" s="311">
        <v>24363.200000000001</v>
      </c>
      <c r="BL15" s="312">
        <f>BJ15/BK15*100</f>
        <v>106.68549287449925</v>
      </c>
      <c r="BM15" s="311">
        <v>26197.3</v>
      </c>
      <c r="BN15" s="311">
        <v>24510.2</v>
      </c>
      <c r="BO15" s="312">
        <f>BM15/BN15*100</f>
        <v>106.88325676657064</v>
      </c>
      <c r="BP15" s="311">
        <v>26300.2</v>
      </c>
      <c r="BQ15" s="311">
        <v>24562.7</v>
      </c>
      <c r="BR15" s="312">
        <f>BP15/BQ15*100</f>
        <v>107.07373375076845</v>
      </c>
      <c r="BS15" s="311">
        <v>26317.8</v>
      </c>
      <c r="BT15" s="311">
        <v>24605</v>
      </c>
      <c r="BU15" s="312">
        <f>BS15/BT15*100</f>
        <v>106.96118675066045</v>
      </c>
      <c r="BV15" s="311">
        <v>26448.1</v>
      </c>
      <c r="BW15" s="311">
        <v>24721.200000000001</v>
      </c>
      <c r="BX15" s="312">
        <f>BV15/BW15*100</f>
        <v>106.98550232189375</v>
      </c>
      <c r="BY15" s="311">
        <v>26474</v>
      </c>
      <c r="BZ15" s="311">
        <v>24753.3</v>
      </c>
      <c r="CA15" s="312">
        <f>BY15/BZ15*100</f>
        <v>106.95139637947264</v>
      </c>
      <c r="CB15" s="313">
        <v>26772.1</v>
      </c>
      <c r="CC15" s="313">
        <v>25020.3</v>
      </c>
      <c r="CD15" s="312">
        <f>CB15/CC15*100</f>
        <v>107.00151477000675</v>
      </c>
      <c r="CE15" s="314">
        <v>26772.1</v>
      </c>
      <c r="CF15" s="315">
        <f>CE15/AS15*100</f>
        <v>106.90495110390567</v>
      </c>
      <c r="CG15" s="313">
        <v>26768.400000000001</v>
      </c>
      <c r="CH15" s="313">
        <v>24970.1</v>
      </c>
      <c r="CI15" s="315">
        <f>CG15/CH15*100</f>
        <v>107.20181336878909</v>
      </c>
      <c r="CJ15" s="313">
        <v>26737</v>
      </c>
      <c r="CK15" s="313">
        <v>24882</v>
      </c>
      <c r="CL15" s="315">
        <f>CJ15/CK15*100</f>
        <v>107.45518848967124</v>
      </c>
      <c r="CM15" s="313">
        <v>27304.3</v>
      </c>
      <c r="CN15" s="313">
        <v>25292.400000000001</v>
      </c>
      <c r="CO15" s="315">
        <f>CM15/CN15*100</f>
        <v>107.95456342616754</v>
      </c>
      <c r="CP15" s="313">
        <v>27684.7</v>
      </c>
      <c r="CQ15" s="313">
        <v>25623.4</v>
      </c>
      <c r="CR15" s="315">
        <f>CP15/CQ15*100</f>
        <v>108.04459985794234</v>
      </c>
      <c r="CS15" s="313">
        <v>27819.9</v>
      </c>
      <c r="CT15" s="313">
        <v>25856.2</v>
      </c>
      <c r="CU15" s="315">
        <f>CS15/CT15*100</f>
        <v>107.59469682319909</v>
      </c>
    </row>
    <row r="16" spans="1:99" ht="14.45" customHeight="1">
      <c r="A16" s="292" t="s">
        <v>212</v>
      </c>
      <c r="B16" s="293">
        <f>B15/B5*100</f>
        <v>81.532535685833125</v>
      </c>
      <c r="C16" s="293">
        <f>C15/C5*100</f>
        <v>80.100195631098956</v>
      </c>
      <c r="D16" s="293">
        <f>D15/D5*100</f>
        <v>81.245844897270032</v>
      </c>
      <c r="E16" s="293">
        <f>E15/E5*100</f>
        <v>82.490940301354186</v>
      </c>
      <c r="F16" s="293">
        <v>80.817213612303206</v>
      </c>
      <c r="G16" s="294"/>
      <c r="H16" s="293">
        <v>79.347214406302754</v>
      </c>
      <c r="I16" s="294"/>
      <c r="J16" s="293">
        <v>78.445458077134319</v>
      </c>
      <c r="K16" s="294"/>
      <c r="L16" s="293">
        <v>80.155408836973081</v>
      </c>
      <c r="M16" s="293">
        <v>84.346383367914228</v>
      </c>
      <c r="N16" s="294"/>
      <c r="O16" s="293">
        <v>79.581126887107089</v>
      </c>
      <c r="P16" s="293">
        <v>81.892042377022179</v>
      </c>
      <c r="Q16" s="294"/>
      <c r="R16" s="295">
        <v>79.310379244837335</v>
      </c>
      <c r="S16" s="293">
        <v>81.233806794031665</v>
      </c>
      <c r="T16" s="294"/>
      <c r="U16" s="295">
        <v>78.384085821683485</v>
      </c>
      <c r="V16" s="293">
        <v>80.655560363479012</v>
      </c>
      <c r="W16" s="294"/>
      <c r="X16" s="295">
        <v>77.96590536131437</v>
      </c>
      <c r="Y16" s="293">
        <v>80.417055733358055</v>
      </c>
      <c r="Z16" s="294"/>
      <c r="AA16" s="295">
        <v>77.253583930787357</v>
      </c>
      <c r="AB16" s="293">
        <v>79.847785945475351</v>
      </c>
      <c r="AC16" s="294"/>
      <c r="AD16" s="295">
        <v>77.416796729370574</v>
      </c>
      <c r="AE16" s="293">
        <v>79.882007545380375</v>
      </c>
      <c r="AF16" s="294"/>
      <c r="AG16" s="295">
        <v>77.995250340054085</v>
      </c>
      <c r="AH16" s="293">
        <v>80.041026855524848</v>
      </c>
      <c r="AI16" s="294"/>
      <c r="AJ16" s="295">
        <v>78.011323335697639</v>
      </c>
      <c r="AK16" s="293">
        <v>80.051536891303073</v>
      </c>
      <c r="AL16" s="294"/>
      <c r="AM16" s="295">
        <v>78.117223520495159</v>
      </c>
      <c r="AN16" s="293">
        <v>80.194115547608902</v>
      </c>
      <c r="AO16" s="294"/>
      <c r="AP16" s="293">
        <v>78.023996043708195</v>
      </c>
      <c r="AQ16" s="293">
        <v>79.963013311067712</v>
      </c>
      <c r="AR16" s="294"/>
      <c r="AS16" s="293">
        <v>76.791858061904733</v>
      </c>
      <c r="AT16" s="294"/>
      <c r="AU16" s="295">
        <f>AU15/AU5*100</f>
        <v>80.725283394657382</v>
      </c>
      <c r="AV16" s="293">
        <f>AV15/AV5*100</f>
        <v>80.362498768686251</v>
      </c>
      <c r="AW16" s="294"/>
      <c r="AX16" s="295">
        <f>AX15/AX5*100</f>
        <v>80.089713495610781</v>
      </c>
      <c r="AY16" s="293">
        <f>AY15/AY5*100</f>
        <v>79.80452572866831</v>
      </c>
      <c r="AZ16" s="294"/>
      <c r="BA16" s="295">
        <f>BA15/BA5*100</f>
        <v>79.940758106160203</v>
      </c>
      <c r="BB16" s="293">
        <f>BB15/BB5*100</f>
        <v>79.432906014309296</v>
      </c>
      <c r="BC16" s="294"/>
      <c r="BD16" s="295">
        <f>BD15/BD5*100</f>
        <v>79.425742390094641</v>
      </c>
      <c r="BE16" s="293">
        <f>BE15/BE5*100</f>
        <v>78.672812623351376</v>
      </c>
      <c r="BF16" s="294"/>
      <c r="BG16" s="295">
        <f>BG15/BG5*100</f>
        <v>79.014499140088986</v>
      </c>
      <c r="BH16" s="293">
        <f>BH15/BH5*100</f>
        <v>78.342873016693375</v>
      </c>
      <c r="BI16" s="294"/>
      <c r="BJ16" s="295">
        <f>BJ15/BJ5*100</f>
        <v>78.469257754243159</v>
      </c>
      <c r="BK16" s="293">
        <f>BK15/BK5*100</f>
        <v>77.564859710729991</v>
      </c>
      <c r="BL16" s="294"/>
      <c r="BM16" s="295">
        <f>BM15/BM5*100</f>
        <v>78.827278252863039</v>
      </c>
      <c r="BN16" s="293">
        <f>BN15/BN5*100</f>
        <v>77.680444717709491</v>
      </c>
      <c r="BO16" s="294"/>
      <c r="BP16" s="295">
        <f>BP15/BP5*100</f>
        <v>79.457277687478467</v>
      </c>
      <c r="BQ16" s="293">
        <f>BQ15/BQ5*100</f>
        <v>78.12563613231552</v>
      </c>
      <c r="BR16" s="294"/>
      <c r="BS16" s="295">
        <f>BS15/BS5*100</f>
        <v>79.563813577768641</v>
      </c>
      <c r="BT16" s="293">
        <f>BT15/BT5*100</f>
        <v>78.156516325357273</v>
      </c>
      <c r="BU16" s="294"/>
      <c r="BV16" s="295">
        <f>BV15/BV5*100</f>
        <v>79.887937414102964</v>
      </c>
      <c r="BW16" s="293">
        <f>BW15/BW5*100</f>
        <v>78.310947795235691</v>
      </c>
      <c r="BX16" s="294"/>
      <c r="BY16" s="295">
        <f>BY15/BY5*100</f>
        <v>79.913065789275095</v>
      </c>
      <c r="BZ16" s="293">
        <f>BZ15/BZ5*100</f>
        <v>78.212196948393142</v>
      </c>
      <c r="CA16" s="294"/>
      <c r="CB16" s="295">
        <f>CB15/CB5*100</f>
        <v>78.784802229461476</v>
      </c>
      <c r="CC16" s="293">
        <f>CC15/CC5*100</f>
        <v>76.941740855205495</v>
      </c>
      <c r="CD16" s="294"/>
      <c r="CE16" s="296">
        <f>CE15/CE5*100</f>
        <v>78.784802229461476</v>
      </c>
      <c r="CF16" s="265"/>
      <c r="CG16" s="316">
        <f>CG15/CG5*100</f>
        <v>81.961812147117556</v>
      </c>
      <c r="CH16" s="316">
        <f>CH15/CH5*100</f>
        <v>80.867484082415203</v>
      </c>
      <c r="CI16" s="317"/>
      <c r="CJ16" s="316">
        <f>CJ15/CJ5*100</f>
        <v>80.408886269108265</v>
      </c>
      <c r="CK16" s="316">
        <f>CK15/CK5*100</f>
        <v>80.184848602034108</v>
      </c>
      <c r="CL16" s="267"/>
      <c r="CM16" s="316">
        <f>CM15/CM5*100</f>
        <v>80.307945705083895</v>
      </c>
      <c r="CN16" s="316">
        <f>CN15/CN5*100</f>
        <v>80.143477751125673</v>
      </c>
      <c r="CO16" s="267"/>
      <c r="CP16" s="316">
        <f>CP15/CP5*100</f>
        <v>79.946576568771846</v>
      </c>
      <c r="CQ16" s="316">
        <f>CQ15/CQ5*100</f>
        <v>79.409804972836284</v>
      </c>
      <c r="CR16" s="267"/>
      <c r="CS16" s="316">
        <f>CS15/CS5*100</f>
        <v>79.130922040686286</v>
      </c>
      <c r="CT16" s="316">
        <f>CT15/CT5*100</f>
        <v>79.09707181576789</v>
      </c>
      <c r="CU16" s="267"/>
    </row>
    <row r="17" spans="1:99" ht="14.45" customHeight="1">
      <c r="A17" s="308" t="s">
        <v>217</v>
      </c>
      <c r="B17" s="300">
        <v>10969.5</v>
      </c>
      <c r="C17" s="300">
        <v>13584.4</v>
      </c>
      <c r="D17" s="261">
        <v>15146.4</v>
      </c>
      <c r="E17" s="318">
        <v>17030</v>
      </c>
      <c r="F17" s="301">
        <v>18749.599999999999</v>
      </c>
      <c r="G17" s="263">
        <v>110.09747504403992</v>
      </c>
      <c r="H17" s="301">
        <v>20829</v>
      </c>
      <c r="I17" s="263">
        <v>111.09036992789181</v>
      </c>
      <c r="J17" s="301">
        <v>23064.799999999999</v>
      </c>
      <c r="K17" s="263">
        <v>110.73407268711892</v>
      </c>
      <c r="L17" s="301">
        <v>23330.7</v>
      </c>
      <c r="M17" s="301">
        <v>21996</v>
      </c>
      <c r="N17" s="263">
        <v>106.06792144026187</v>
      </c>
      <c r="O17" s="301">
        <v>23013.8</v>
      </c>
      <c r="P17" s="301">
        <v>21260.799999999999</v>
      </c>
      <c r="Q17" s="263">
        <v>108.24522125225768</v>
      </c>
      <c r="R17" s="302">
        <v>23457.1</v>
      </c>
      <c r="S17" s="301">
        <v>21599</v>
      </c>
      <c r="T17" s="263">
        <v>108.6027130885689</v>
      </c>
      <c r="U17" s="302">
        <v>23755.8</v>
      </c>
      <c r="V17" s="301">
        <v>21994.400000000001</v>
      </c>
      <c r="W17" s="263">
        <v>108.0084021387262</v>
      </c>
      <c r="X17" s="302">
        <v>23866.9</v>
      </c>
      <c r="Y17" s="301">
        <v>22196.1</v>
      </c>
      <c r="Z17" s="263">
        <v>107.52744851573026</v>
      </c>
      <c r="AA17" s="302">
        <v>23972.799999999999</v>
      </c>
      <c r="AB17" s="301">
        <v>22367.3</v>
      </c>
      <c r="AC17" s="263">
        <v>107.17788915067979</v>
      </c>
      <c r="AD17" s="302">
        <v>24140.799999999999</v>
      </c>
      <c r="AE17" s="301">
        <v>22537.7</v>
      </c>
      <c r="AF17" s="263">
        <v>107.11297071129707</v>
      </c>
      <c r="AG17" s="302">
        <v>24242.6</v>
      </c>
      <c r="AH17" s="301">
        <v>22616.3</v>
      </c>
      <c r="AI17" s="263">
        <v>107.1908313915185</v>
      </c>
      <c r="AJ17" s="302">
        <v>24283.1</v>
      </c>
      <c r="AK17" s="301">
        <v>22658.2</v>
      </c>
      <c r="AL17" s="263">
        <v>107.17135518267116</v>
      </c>
      <c r="AM17" s="302">
        <v>24385.3</v>
      </c>
      <c r="AN17" s="301">
        <v>22784.799999999999</v>
      </c>
      <c r="AO17" s="263">
        <v>107.02441978863102</v>
      </c>
      <c r="AP17" s="301">
        <v>24416.6</v>
      </c>
      <c r="AQ17" s="301">
        <v>22821.4</v>
      </c>
      <c r="AR17" s="263">
        <v>106.98993050382535</v>
      </c>
      <c r="AS17" s="301">
        <v>24681.7</v>
      </c>
      <c r="AT17" s="263">
        <v>107.01024938434325</v>
      </c>
      <c r="AU17" s="302">
        <v>24605.1</v>
      </c>
      <c r="AV17" s="301">
        <v>23313</v>
      </c>
      <c r="AW17" s="263">
        <f t="shared" ref="AW17:AW28" si="0">AU17/AV17*100</f>
        <v>105.54240123536225</v>
      </c>
      <c r="AX17" s="302">
        <v>24456.5</v>
      </c>
      <c r="AY17" s="301">
        <v>22962</v>
      </c>
      <c r="AZ17" s="263">
        <f t="shared" ref="AZ17:AZ28" si="1">AX17/AY17*100</f>
        <v>106.50857939203901</v>
      </c>
      <c r="BA17" s="302">
        <v>24769.7</v>
      </c>
      <c r="BB17" s="301">
        <v>23395.200000000001</v>
      </c>
      <c r="BC17" s="263">
        <f t="shared" ref="BC17:BC28" si="2">BA17/BB17*100</f>
        <v>105.87513678019423</v>
      </c>
      <c r="BD17" s="302">
        <v>25164.400000000001</v>
      </c>
      <c r="BE17" s="301">
        <v>23741.8</v>
      </c>
      <c r="BF17" s="263">
        <f t="shared" ref="BF17:BF28" si="3">BD17/BE17*100</f>
        <v>105.9919635410963</v>
      </c>
      <c r="BG17" s="302">
        <v>25383</v>
      </c>
      <c r="BH17" s="301">
        <v>23886.9</v>
      </c>
      <c r="BI17" s="263">
        <f t="shared" ref="BI17:BI28" si="4">BG17/BH17*100</f>
        <v>106.26326563932531</v>
      </c>
      <c r="BJ17" s="302">
        <v>25554.3</v>
      </c>
      <c r="BK17" s="301">
        <v>23990.9</v>
      </c>
      <c r="BL17" s="263">
        <f t="shared" ref="BL17:BL28" si="5">BJ17/BK17*100</f>
        <v>106.51663755840755</v>
      </c>
      <c r="BM17" s="302">
        <v>25767.200000000001</v>
      </c>
      <c r="BN17" s="301">
        <v>24143.9</v>
      </c>
      <c r="BO17" s="263">
        <f t="shared" ref="BO17:BO28" si="6">BM17/BN17*100</f>
        <v>106.72343738998255</v>
      </c>
      <c r="BP17" s="302">
        <v>25880.799999999999</v>
      </c>
      <c r="BQ17" s="301">
        <v>24202.5</v>
      </c>
      <c r="BR17" s="263">
        <f t="shared" ref="BR17:BR28" si="7">BP17/BQ17*100</f>
        <v>106.93440760252039</v>
      </c>
      <c r="BS17" s="302">
        <v>25907.3</v>
      </c>
      <c r="BT17" s="301">
        <v>24248.7</v>
      </c>
      <c r="BU17" s="263">
        <f t="shared" ref="BU17:BU28" si="8">BS17/BT17*100</f>
        <v>106.83995430682882</v>
      </c>
      <c r="BV17" s="302">
        <v>26042.2</v>
      </c>
      <c r="BW17" s="301">
        <v>24366.400000000001</v>
      </c>
      <c r="BX17" s="263">
        <f t="shared" ref="BX17:BX28" si="9">BV17/BW17*100</f>
        <v>106.87750344737015</v>
      </c>
      <c r="BY17" s="302">
        <v>26071.200000000001</v>
      </c>
      <c r="BZ17" s="301">
        <v>24396.1</v>
      </c>
      <c r="CA17" s="263">
        <f>BY17/BZ17*100</f>
        <v>106.8662614106353</v>
      </c>
      <c r="CB17" s="303">
        <v>26366.5</v>
      </c>
      <c r="CC17" s="303">
        <v>24655.3</v>
      </c>
      <c r="CD17" s="263">
        <f>CB17/CC17*100</f>
        <v>106.94049555268037</v>
      </c>
      <c r="CE17" s="304">
        <v>26366.5</v>
      </c>
      <c r="CF17" s="319">
        <f t="shared" ref="CF17:CF31" si="10">CE17/AS17*100</f>
        <v>106.82611003293938</v>
      </c>
      <c r="CG17" s="303">
        <v>26368.2</v>
      </c>
      <c r="CH17" s="303">
        <v>24600.1</v>
      </c>
      <c r="CI17" s="319">
        <f>CG17/CH17*100</f>
        <v>107.18736915703595</v>
      </c>
      <c r="CJ17" s="303">
        <v>26252.5</v>
      </c>
      <c r="CK17" s="303">
        <v>24424.1</v>
      </c>
      <c r="CL17" s="319">
        <f>CJ17/CK17*100</f>
        <v>107.48604861591626</v>
      </c>
      <c r="CM17" s="303">
        <v>26815.4</v>
      </c>
      <c r="CN17" s="303">
        <v>24821.9</v>
      </c>
      <c r="CO17" s="319">
        <f>CM17/CN17*100</f>
        <v>108.03121437118028</v>
      </c>
      <c r="CP17" s="303">
        <v>27214.7</v>
      </c>
      <c r="CQ17" s="303">
        <v>25162.1</v>
      </c>
      <c r="CR17" s="319">
        <f>CP17/CQ17*100</f>
        <v>108.15750672638613</v>
      </c>
      <c r="CS17" s="303">
        <v>27365.3</v>
      </c>
      <c r="CT17" s="303">
        <v>25414.6</v>
      </c>
      <c r="CU17" s="319">
        <f>CS17/CT17*100</f>
        <v>107.67550935289165</v>
      </c>
    </row>
    <row r="18" spans="1:99" ht="14.45" customHeight="1">
      <c r="A18" s="308" t="s">
        <v>218</v>
      </c>
      <c r="B18" s="300">
        <v>31921.4</v>
      </c>
      <c r="C18" s="300">
        <v>38175.1</v>
      </c>
      <c r="D18" s="261">
        <v>42860.9</v>
      </c>
      <c r="E18" s="318">
        <v>48763</v>
      </c>
      <c r="F18" s="301">
        <v>56905</v>
      </c>
      <c r="G18" s="263">
        <v>116.69708590529706</v>
      </c>
      <c r="H18" s="301">
        <v>64496</v>
      </c>
      <c r="I18" s="263">
        <v>113.33977682101748</v>
      </c>
      <c r="J18" s="301">
        <v>70490.5</v>
      </c>
      <c r="K18" s="263">
        <v>109.29437484495162</v>
      </c>
      <c r="L18" s="301">
        <v>71090.600000000006</v>
      </c>
      <c r="M18" s="301">
        <v>64446.7</v>
      </c>
      <c r="N18" s="263">
        <v>110.3091391801287</v>
      </c>
      <c r="O18" s="301">
        <v>74064.5</v>
      </c>
      <c r="P18" s="301">
        <v>68679.199999999997</v>
      </c>
      <c r="Q18" s="263">
        <v>107.84123868653101</v>
      </c>
      <c r="R18" s="302">
        <v>76179.600000000006</v>
      </c>
      <c r="S18" s="301">
        <v>71687.100000000006</v>
      </c>
      <c r="T18" s="263">
        <v>106.26681787936742</v>
      </c>
      <c r="U18" s="302">
        <v>75034.5</v>
      </c>
      <c r="V18" s="301">
        <v>71099.5</v>
      </c>
      <c r="W18" s="263">
        <v>105.53449742965843</v>
      </c>
      <c r="X18" s="302">
        <v>74113.899999999994</v>
      </c>
      <c r="Y18" s="301">
        <v>70639.3</v>
      </c>
      <c r="Z18" s="263">
        <v>104.9187916641303</v>
      </c>
      <c r="AA18" s="302">
        <v>75011.3</v>
      </c>
      <c r="AB18" s="301">
        <v>72179.8</v>
      </c>
      <c r="AC18" s="263">
        <v>103.92284267897666</v>
      </c>
      <c r="AD18" s="302">
        <v>74277.8</v>
      </c>
      <c r="AE18" s="301">
        <v>71557.3</v>
      </c>
      <c r="AF18" s="263">
        <v>103.80184830897757</v>
      </c>
      <c r="AG18" s="302">
        <v>73453.100000000006</v>
      </c>
      <c r="AH18" s="301">
        <v>70802.399999999994</v>
      </c>
      <c r="AI18" s="263">
        <v>103.74379964520979</v>
      </c>
      <c r="AJ18" s="302">
        <v>72977.3</v>
      </c>
      <c r="AK18" s="301">
        <v>70210.100000000006</v>
      </c>
      <c r="AL18" s="263">
        <v>103.9413132868348</v>
      </c>
      <c r="AM18" s="302">
        <v>72874.100000000006</v>
      </c>
      <c r="AN18" s="301">
        <v>70055.5</v>
      </c>
      <c r="AO18" s="263">
        <v>104.02338146184098</v>
      </c>
      <c r="AP18" s="301">
        <v>73239.5</v>
      </c>
      <c r="AQ18" s="301">
        <v>69643.199999999997</v>
      </c>
      <c r="AR18" s="263">
        <v>105.16389252647782</v>
      </c>
      <c r="AS18" s="301">
        <v>74627.899999999994</v>
      </c>
      <c r="AT18" s="263">
        <v>105.86944340017448</v>
      </c>
      <c r="AU18" s="302">
        <v>75342.100000000006</v>
      </c>
      <c r="AV18" s="301">
        <v>70500.800000000003</v>
      </c>
      <c r="AW18" s="263">
        <f t="shared" si="0"/>
        <v>106.86701427501532</v>
      </c>
      <c r="AX18" s="302">
        <v>87925.2</v>
      </c>
      <c r="AY18" s="301">
        <v>73665.8</v>
      </c>
      <c r="AZ18" s="263">
        <f t="shared" si="1"/>
        <v>119.35687931170229</v>
      </c>
      <c r="BA18" s="302">
        <v>91097.9</v>
      </c>
      <c r="BB18" s="301">
        <v>75896.7</v>
      </c>
      <c r="BC18" s="263">
        <f t="shared" si="2"/>
        <v>120.02880230629262</v>
      </c>
      <c r="BD18" s="302">
        <v>90376.5</v>
      </c>
      <c r="BE18" s="301">
        <v>74840.399999999994</v>
      </c>
      <c r="BF18" s="263">
        <f t="shared" si="3"/>
        <v>120.7589750990107</v>
      </c>
      <c r="BG18" s="302">
        <v>88104</v>
      </c>
      <c r="BH18" s="301">
        <v>73969.8</v>
      </c>
      <c r="BI18" s="263">
        <f t="shared" si="4"/>
        <v>119.10806842792599</v>
      </c>
      <c r="BJ18" s="302">
        <v>88488.5</v>
      </c>
      <c r="BK18" s="301">
        <v>74898.5</v>
      </c>
      <c r="BL18" s="263">
        <f t="shared" si="5"/>
        <v>118.14455563195526</v>
      </c>
      <c r="BM18" s="302">
        <v>87614</v>
      </c>
      <c r="BN18" s="301">
        <v>74194.3</v>
      </c>
      <c r="BO18" s="263">
        <f t="shared" si="6"/>
        <v>118.08723850754032</v>
      </c>
      <c r="BP18" s="302">
        <v>86190.1</v>
      </c>
      <c r="BQ18" s="301">
        <v>73384.100000000006</v>
      </c>
      <c r="BR18" s="263">
        <f t="shared" si="7"/>
        <v>117.45064666596714</v>
      </c>
      <c r="BS18" s="302">
        <v>84976</v>
      </c>
      <c r="BT18" s="301">
        <v>72923.7</v>
      </c>
      <c r="BU18" s="263">
        <f t="shared" si="8"/>
        <v>116.52727439776096</v>
      </c>
      <c r="BV18" s="302">
        <v>84414.7</v>
      </c>
      <c r="BW18" s="301">
        <v>72845</v>
      </c>
      <c r="BX18" s="263">
        <f t="shared" si="9"/>
        <v>115.88262749673966</v>
      </c>
      <c r="BY18" s="302">
        <v>83990</v>
      </c>
      <c r="BZ18" s="301">
        <v>73218.100000000006</v>
      </c>
      <c r="CA18" s="263">
        <f t="shared" ref="CA18:CA28" si="11">BY18/BZ18*100</f>
        <v>114.7120725612929</v>
      </c>
      <c r="CB18" s="303">
        <v>84617.2</v>
      </c>
      <c r="CC18" s="303">
        <v>74613.899999999994</v>
      </c>
      <c r="CD18" s="263">
        <f>CB18/CC18*100</f>
        <v>113.40675128896895</v>
      </c>
      <c r="CE18" s="304">
        <v>84617.2</v>
      </c>
      <c r="CF18" s="319">
        <f t="shared" si="10"/>
        <v>113.38547647729602</v>
      </c>
      <c r="CG18" s="303">
        <v>86815.4</v>
      </c>
      <c r="CH18" s="303">
        <v>77094.8</v>
      </c>
      <c r="CI18" s="319">
        <f>CG18/CH18*100</f>
        <v>112.60863248883193</v>
      </c>
      <c r="CJ18" s="303">
        <v>99397.3</v>
      </c>
      <c r="CK18" s="303">
        <v>89425.3</v>
      </c>
      <c r="CL18" s="319">
        <f t="shared" ref="CL18:CL31" si="12">CJ18/CK18*100</f>
        <v>111.15120664957232</v>
      </c>
      <c r="CM18" s="303">
        <v>100681.9</v>
      </c>
      <c r="CN18" s="303">
        <v>91648.3</v>
      </c>
      <c r="CO18" s="319">
        <f t="shared" ref="CO18:CO31" si="13">CM18/CN18*100</f>
        <v>109.85681131019342</v>
      </c>
      <c r="CP18" s="303">
        <v>98288.5</v>
      </c>
      <c r="CQ18" s="303">
        <v>90642.8</v>
      </c>
      <c r="CR18" s="319">
        <f t="shared" ref="CR18:CR30" si="14">CP18/CQ18*100</f>
        <v>108.43497773678659</v>
      </c>
      <c r="CS18" s="303">
        <v>96117.8</v>
      </c>
      <c r="CT18" s="303">
        <v>88203.199999999997</v>
      </c>
      <c r="CU18" s="319">
        <f t="shared" ref="CU18:CU30" si="15">CS18/CT18*100</f>
        <v>108.97314383151632</v>
      </c>
    </row>
    <row r="19" spans="1:99" ht="29.45" customHeight="1">
      <c r="A19" s="270" t="s">
        <v>219</v>
      </c>
      <c r="B19" s="300">
        <v>15703.3</v>
      </c>
      <c r="C19" s="300">
        <v>19071.8</v>
      </c>
      <c r="D19" s="261">
        <v>21639.9</v>
      </c>
      <c r="E19" s="307">
        <v>24151</v>
      </c>
      <c r="F19" s="301">
        <v>26775.9</v>
      </c>
      <c r="G19" s="263">
        <v>110.86870108898184</v>
      </c>
      <c r="H19" s="301">
        <v>29329</v>
      </c>
      <c r="I19" s="263">
        <v>109.5350669818755</v>
      </c>
      <c r="J19" s="301">
        <v>32238.6</v>
      </c>
      <c r="K19" s="263">
        <v>109.92055644583859</v>
      </c>
      <c r="L19" s="301">
        <v>32558.1</v>
      </c>
      <c r="M19" s="301">
        <v>29560</v>
      </c>
      <c r="N19" s="263">
        <v>110.14242219215156</v>
      </c>
      <c r="O19" s="301">
        <v>31871.9</v>
      </c>
      <c r="P19" s="301">
        <v>29241</v>
      </c>
      <c r="Q19" s="263">
        <v>108.99729831401115</v>
      </c>
      <c r="R19" s="302">
        <v>32529.599999999999</v>
      </c>
      <c r="S19" s="301">
        <v>29762.7</v>
      </c>
      <c r="T19" s="263">
        <v>109.29653559656884</v>
      </c>
      <c r="U19" s="302">
        <v>33721.4</v>
      </c>
      <c r="V19" s="301">
        <v>30899.1</v>
      </c>
      <c r="W19" s="263">
        <v>109.13392299452089</v>
      </c>
      <c r="X19" s="302">
        <v>34070.300000000003</v>
      </c>
      <c r="Y19" s="301">
        <v>31310.5</v>
      </c>
      <c r="Z19" s="263">
        <v>108.81429552386581</v>
      </c>
      <c r="AA19" s="302">
        <v>34414.1</v>
      </c>
      <c r="AB19" s="301">
        <v>31538.1</v>
      </c>
      <c r="AC19" s="263">
        <v>109.1191289265999</v>
      </c>
      <c r="AD19" s="302">
        <v>34542.699999999997</v>
      </c>
      <c r="AE19" s="301">
        <v>31734</v>
      </c>
      <c r="AF19" s="263">
        <v>108.85075943782694</v>
      </c>
      <c r="AG19" s="302">
        <v>34488.300000000003</v>
      </c>
      <c r="AH19" s="301">
        <v>31840.7</v>
      </c>
      <c r="AI19" s="263">
        <v>108.31514382535561</v>
      </c>
      <c r="AJ19" s="302">
        <v>34366.1</v>
      </c>
      <c r="AK19" s="301">
        <v>31712.9</v>
      </c>
      <c r="AL19" s="263">
        <v>108.36631150099801</v>
      </c>
      <c r="AM19" s="302">
        <v>34262.9</v>
      </c>
      <c r="AN19" s="301">
        <v>31621.599999999999</v>
      </c>
      <c r="AO19" s="263">
        <v>108.35283477116909</v>
      </c>
      <c r="AP19" s="301">
        <v>34164.9</v>
      </c>
      <c r="AQ19" s="301">
        <v>31562</v>
      </c>
      <c r="AR19" s="263">
        <v>108.24694252582219</v>
      </c>
      <c r="AS19" s="301">
        <v>34832.300000000003</v>
      </c>
      <c r="AT19" s="263">
        <v>108.04532454883278</v>
      </c>
      <c r="AU19" s="302">
        <v>34616.6</v>
      </c>
      <c r="AV19" s="301">
        <v>32326.400000000001</v>
      </c>
      <c r="AW19" s="263">
        <f t="shared" si="0"/>
        <v>107.08461195802809</v>
      </c>
      <c r="AX19" s="302">
        <v>34310.699999999997</v>
      </c>
      <c r="AY19" s="301">
        <v>31681.8</v>
      </c>
      <c r="AZ19" s="263">
        <f t="shared" si="1"/>
        <v>108.29782398727343</v>
      </c>
      <c r="BA19" s="302">
        <v>34751.4</v>
      </c>
      <c r="BB19" s="301">
        <v>32339.200000000001</v>
      </c>
      <c r="BC19" s="263">
        <f t="shared" si="2"/>
        <v>107.45905897486642</v>
      </c>
      <c r="BD19" s="302">
        <v>35733.5</v>
      </c>
      <c r="BE19" s="301">
        <v>33560.699999999997</v>
      </c>
      <c r="BF19" s="263">
        <f t="shared" si="3"/>
        <v>106.47423921431913</v>
      </c>
      <c r="BG19" s="302">
        <v>36092.6</v>
      </c>
      <c r="BH19" s="301">
        <v>33928.9</v>
      </c>
      <c r="BI19" s="263">
        <f t="shared" si="4"/>
        <v>106.37715929487841</v>
      </c>
      <c r="BJ19" s="302">
        <v>36396.199999999997</v>
      </c>
      <c r="BK19" s="301">
        <v>34271.5</v>
      </c>
      <c r="BL19" s="263">
        <f t="shared" si="5"/>
        <v>106.19961192244283</v>
      </c>
      <c r="BM19" s="302">
        <v>36547.300000000003</v>
      </c>
      <c r="BN19" s="301">
        <v>34403.699999999997</v>
      </c>
      <c r="BO19" s="263">
        <f t="shared" si="6"/>
        <v>106.23072518362852</v>
      </c>
      <c r="BP19" s="302">
        <v>36511.1</v>
      </c>
      <c r="BQ19" s="301">
        <v>34367.599999999999</v>
      </c>
      <c r="BR19" s="263">
        <f t="shared" si="7"/>
        <v>106.23697901511888</v>
      </c>
      <c r="BS19" s="302">
        <v>36352.9</v>
      </c>
      <c r="BT19" s="301">
        <v>34252.9</v>
      </c>
      <c r="BU19" s="263">
        <f t="shared" si="8"/>
        <v>106.13086775134369</v>
      </c>
      <c r="BV19" s="302">
        <v>36243.4</v>
      </c>
      <c r="BW19" s="301">
        <v>34155.199999999997</v>
      </c>
      <c r="BX19" s="263">
        <f t="shared" si="9"/>
        <v>106.11385674802081</v>
      </c>
      <c r="BY19" s="302">
        <v>36196.300000000003</v>
      </c>
      <c r="BZ19" s="301">
        <v>34058.9</v>
      </c>
      <c r="CA19" s="263">
        <f>BY19/BZ19*100</f>
        <v>106.27559903578801</v>
      </c>
      <c r="CB19" s="303">
        <v>36853.4</v>
      </c>
      <c r="CC19" s="303">
        <v>34706.5</v>
      </c>
      <c r="CD19" s="263">
        <f>CB19/CC19*100</f>
        <v>106.18587296327777</v>
      </c>
      <c r="CE19" s="304">
        <v>36853.4</v>
      </c>
      <c r="CF19" s="319">
        <f t="shared" si="10"/>
        <v>105.80237308475179</v>
      </c>
      <c r="CG19" s="303">
        <v>37095.4</v>
      </c>
      <c r="CH19" s="303">
        <v>34621</v>
      </c>
      <c r="CI19" s="319">
        <f>CG19/CH19*100</f>
        <v>107.14710724704659</v>
      </c>
      <c r="CJ19" s="303">
        <v>36995.800000000003</v>
      </c>
      <c r="CK19" s="303">
        <v>34244.9</v>
      </c>
      <c r="CL19" s="319">
        <f t="shared" si="12"/>
        <v>108.03302097538612</v>
      </c>
      <c r="CM19" s="303">
        <v>37472.6</v>
      </c>
      <c r="CN19" s="303">
        <v>34673.699999999997</v>
      </c>
      <c r="CO19" s="319">
        <f t="shared" si="13"/>
        <v>108.07211229260218</v>
      </c>
      <c r="CP19" s="303">
        <v>38628.9</v>
      </c>
      <c r="CQ19" s="303">
        <v>35644.699999999997</v>
      </c>
      <c r="CR19" s="319">
        <f t="shared" si="14"/>
        <v>108.37207214536807</v>
      </c>
      <c r="CS19" s="303">
        <v>39051.800000000003</v>
      </c>
      <c r="CT19" s="303">
        <v>35958.9</v>
      </c>
      <c r="CU19" s="319">
        <f t="shared" si="15"/>
        <v>108.6012086020429</v>
      </c>
    </row>
    <row r="20" spans="1:99" ht="14.45" customHeight="1">
      <c r="A20" s="270" t="s">
        <v>220</v>
      </c>
      <c r="B20" s="300">
        <v>14534.7</v>
      </c>
      <c r="C20" s="300">
        <v>18314.099999999999</v>
      </c>
      <c r="D20" s="261">
        <v>19233.2</v>
      </c>
      <c r="E20" s="307">
        <v>21464</v>
      </c>
      <c r="F20" s="301">
        <v>23997.3</v>
      </c>
      <c r="G20" s="263">
        <v>111.80255311218785</v>
      </c>
      <c r="H20" s="301">
        <v>25826</v>
      </c>
      <c r="I20" s="263">
        <v>107.62044063290455</v>
      </c>
      <c r="J20" s="301">
        <v>27387.7</v>
      </c>
      <c r="K20" s="263">
        <v>106.0470068922791</v>
      </c>
      <c r="L20" s="301">
        <v>25498</v>
      </c>
      <c r="M20" s="301">
        <v>24175.4</v>
      </c>
      <c r="N20" s="263">
        <v>105.47085053401391</v>
      </c>
      <c r="O20" s="301">
        <v>26146.7</v>
      </c>
      <c r="P20" s="301">
        <v>24416.3</v>
      </c>
      <c r="Q20" s="263">
        <v>107.0870688843109</v>
      </c>
      <c r="R20" s="302">
        <v>27149.8</v>
      </c>
      <c r="S20" s="301">
        <v>25061.8</v>
      </c>
      <c r="T20" s="263">
        <v>108.33140476741494</v>
      </c>
      <c r="U20" s="302">
        <v>27828.6</v>
      </c>
      <c r="V20" s="301">
        <v>25514.799999999999</v>
      </c>
      <c r="W20" s="263">
        <v>109.06846222584538</v>
      </c>
      <c r="X20" s="302">
        <v>28100.1</v>
      </c>
      <c r="Y20" s="301">
        <v>25669</v>
      </c>
      <c r="Z20" s="263">
        <v>109.47095718571038</v>
      </c>
      <c r="AA20" s="302">
        <v>28278.5</v>
      </c>
      <c r="AB20" s="301">
        <v>25992</v>
      </c>
      <c r="AC20" s="263">
        <v>108.79693751923669</v>
      </c>
      <c r="AD20" s="302">
        <v>28568.2</v>
      </c>
      <c r="AE20" s="301">
        <v>26324.5</v>
      </c>
      <c r="AF20" s="263">
        <v>108.52323880795458</v>
      </c>
      <c r="AG20" s="302">
        <v>28684.6</v>
      </c>
      <c r="AH20" s="301">
        <v>26577</v>
      </c>
      <c r="AI20" s="263">
        <v>107.93016518041915</v>
      </c>
      <c r="AJ20" s="302">
        <v>28878.400000000001</v>
      </c>
      <c r="AK20" s="301">
        <v>26738.7</v>
      </c>
      <c r="AL20" s="263">
        <v>108.00225889815138</v>
      </c>
      <c r="AM20" s="302">
        <v>28993.7</v>
      </c>
      <c r="AN20" s="301">
        <v>26868.2</v>
      </c>
      <c r="AO20" s="263">
        <v>107.9108388355007</v>
      </c>
      <c r="AP20" s="301">
        <v>29038.9</v>
      </c>
      <c r="AQ20" s="301">
        <v>26938.7</v>
      </c>
      <c r="AR20" s="263">
        <v>107.79621882273457</v>
      </c>
      <c r="AS20" s="301">
        <v>29485.200000000001</v>
      </c>
      <c r="AT20" s="263">
        <v>107.65854745013273</v>
      </c>
      <c r="AU20" s="302">
        <v>26867.3</v>
      </c>
      <c r="AV20" s="301">
        <v>25576</v>
      </c>
      <c r="AW20" s="263">
        <f t="shared" si="0"/>
        <v>105.04887394432281</v>
      </c>
      <c r="AX20" s="302">
        <v>26305.3</v>
      </c>
      <c r="AY20" s="301">
        <v>25880.5</v>
      </c>
      <c r="AZ20" s="263">
        <f t="shared" si="1"/>
        <v>101.64139023589189</v>
      </c>
      <c r="BA20" s="302">
        <v>27132.9</v>
      </c>
      <c r="BB20" s="301">
        <v>26646.3</v>
      </c>
      <c r="BC20" s="263">
        <f t="shared" si="2"/>
        <v>101.8261447180284</v>
      </c>
      <c r="BD20" s="302">
        <v>27798.7</v>
      </c>
      <c r="BE20" s="301">
        <v>27197.7</v>
      </c>
      <c r="BF20" s="263">
        <f t="shared" si="3"/>
        <v>102.20974567702416</v>
      </c>
      <c r="BG20" s="302">
        <v>27993.599999999999</v>
      </c>
      <c r="BH20" s="301">
        <v>27437</v>
      </c>
      <c r="BI20" s="263">
        <f t="shared" si="4"/>
        <v>102.0286474468783</v>
      </c>
      <c r="BJ20" s="302">
        <v>28447.599999999999</v>
      </c>
      <c r="BK20" s="301">
        <v>27868.400000000001</v>
      </c>
      <c r="BL20" s="263">
        <f t="shared" si="5"/>
        <v>102.07833962480801</v>
      </c>
      <c r="BM20" s="302">
        <v>28791.8</v>
      </c>
      <c r="BN20" s="301">
        <v>28200.7</v>
      </c>
      <c r="BO20" s="263">
        <f t="shared" si="6"/>
        <v>102.0960472612382</v>
      </c>
      <c r="BP20" s="302">
        <v>28968.400000000001</v>
      </c>
      <c r="BQ20" s="301">
        <v>28368.400000000001</v>
      </c>
      <c r="BR20" s="263">
        <f t="shared" si="7"/>
        <v>102.11502939890865</v>
      </c>
      <c r="BS20" s="302">
        <v>29114.9</v>
      </c>
      <c r="BT20" s="301">
        <v>28586.7</v>
      </c>
      <c r="BU20" s="263">
        <f t="shared" si="8"/>
        <v>101.84771239772341</v>
      </c>
      <c r="BV20" s="302">
        <v>29196.799999999999</v>
      </c>
      <c r="BW20" s="301">
        <v>28703.5</v>
      </c>
      <c r="BX20" s="263">
        <f t="shared" si="9"/>
        <v>101.718605744944</v>
      </c>
      <c r="BY20" s="302">
        <v>29261.1</v>
      </c>
      <c r="BZ20" s="301">
        <v>28773.8</v>
      </c>
      <c r="CA20" s="263">
        <f t="shared" si="11"/>
        <v>101.69355455310038</v>
      </c>
      <c r="CB20" s="303">
        <v>29887.1</v>
      </c>
      <c r="CC20" s="303">
        <v>29258.9</v>
      </c>
      <c r="CD20" s="263">
        <f t="shared" ref="CD20:CD29" si="16">CB20/CC20*100</f>
        <v>102.14703902060569</v>
      </c>
      <c r="CE20" s="304">
        <v>29887.1</v>
      </c>
      <c r="CF20" s="319">
        <f t="shared" si="10"/>
        <v>101.36305671998154</v>
      </c>
      <c r="CG20" s="303">
        <v>27603.1</v>
      </c>
      <c r="CH20" s="303">
        <v>25696.5</v>
      </c>
      <c r="CI20" s="319">
        <f>CG20/CH20*100</f>
        <v>107.41968750608059</v>
      </c>
      <c r="CJ20" s="303">
        <v>28319.599999999999</v>
      </c>
      <c r="CK20" s="303">
        <v>26118.2</v>
      </c>
      <c r="CL20" s="319">
        <f t="shared" si="12"/>
        <v>108.42860534033738</v>
      </c>
      <c r="CM20" s="303">
        <v>29241.599999999999</v>
      </c>
      <c r="CN20" s="303">
        <v>26996.400000000001</v>
      </c>
      <c r="CO20" s="319">
        <f t="shared" si="13"/>
        <v>108.31666444414809</v>
      </c>
      <c r="CP20" s="303">
        <v>29855.7</v>
      </c>
      <c r="CQ20" s="303">
        <v>27614.2</v>
      </c>
      <c r="CR20" s="319">
        <f t="shared" si="14"/>
        <v>108.11720057072085</v>
      </c>
      <c r="CS20" s="303">
        <v>30221.1</v>
      </c>
      <c r="CT20" s="303">
        <v>27803.9</v>
      </c>
      <c r="CU20" s="319">
        <f t="shared" si="15"/>
        <v>108.69374440276363</v>
      </c>
    </row>
    <row r="21" spans="1:99" ht="29.45" customHeight="1">
      <c r="A21" s="270" t="s">
        <v>221</v>
      </c>
      <c r="B21" s="300">
        <v>11683</v>
      </c>
      <c r="C21" s="300">
        <v>14589.2</v>
      </c>
      <c r="D21" s="261">
        <v>17373.900000000001</v>
      </c>
      <c r="E21" s="307">
        <v>18546</v>
      </c>
      <c r="F21" s="301">
        <v>20623.5</v>
      </c>
      <c r="G21" s="263">
        <v>111.20187641539954</v>
      </c>
      <c r="H21" s="301">
        <v>21724</v>
      </c>
      <c r="I21" s="263">
        <v>105.33614565907823</v>
      </c>
      <c r="J21" s="301">
        <v>23507.8</v>
      </c>
      <c r="K21" s="263">
        <v>108.21119499171424</v>
      </c>
      <c r="L21" s="301">
        <v>23640</v>
      </c>
      <c r="M21" s="301">
        <v>21916.400000000001</v>
      </c>
      <c r="N21" s="263">
        <v>107.86443028964609</v>
      </c>
      <c r="O21" s="301">
        <v>23670.799999999999</v>
      </c>
      <c r="P21" s="301">
        <v>22005.9</v>
      </c>
      <c r="Q21" s="263">
        <v>107.56569829000404</v>
      </c>
      <c r="R21" s="302">
        <v>24239.4</v>
      </c>
      <c r="S21" s="301">
        <v>22598.2</v>
      </c>
      <c r="T21" s="263">
        <v>107.26252533387614</v>
      </c>
      <c r="U21" s="302">
        <v>24715.7</v>
      </c>
      <c r="V21" s="301">
        <v>22989.5</v>
      </c>
      <c r="W21" s="263">
        <v>107.5086452510929</v>
      </c>
      <c r="X21" s="302">
        <v>24702.6</v>
      </c>
      <c r="Y21" s="301">
        <v>22963.1</v>
      </c>
      <c r="Z21" s="263">
        <v>107.57519672866469</v>
      </c>
      <c r="AA21" s="302">
        <v>24889.8</v>
      </c>
      <c r="AB21" s="301">
        <v>23075.3</v>
      </c>
      <c r="AC21" s="263">
        <v>107.86338639150954</v>
      </c>
      <c r="AD21" s="302">
        <v>25027.4</v>
      </c>
      <c r="AE21" s="301">
        <v>23222.9</v>
      </c>
      <c r="AF21" s="263">
        <v>107.77034737263649</v>
      </c>
      <c r="AG21" s="302">
        <v>25064.799999999999</v>
      </c>
      <c r="AH21" s="301">
        <v>23211.599999999999</v>
      </c>
      <c r="AI21" s="263">
        <v>107.98393906495029</v>
      </c>
      <c r="AJ21" s="302">
        <v>25137.7</v>
      </c>
      <c r="AK21" s="301">
        <v>23176.6</v>
      </c>
      <c r="AL21" s="263">
        <v>108.46155173752838</v>
      </c>
      <c r="AM21" s="302">
        <v>25236.7</v>
      </c>
      <c r="AN21" s="301">
        <v>23183.3</v>
      </c>
      <c r="AO21" s="263">
        <v>108.85723775303775</v>
      </c>
      <c r="AP21" s="301">
        <v>25267</v>
      </c>
      <c r="AQ21" s="301">
        <v>23160.6</v>
      </c>
      <c r="AR21" s="263">
        <v>109.09475574898751</v>
      </c>
      <c r="AS21" s="301">
        <v>25679.5</v>
      </c>
      <c r="AT21" s="263">
        <v>109.23821029615704</v>
      </c>
      <c r="AU21" s="302">
        <v>26092.9</v>
      </c>
      <c r="AV21" s="301">
        <v>23859.9</v>
      </c>
      <c r="AW21" s="263">
        <f t="shared" si="0"/>
        <v>109.35879865380826</v>
      </c>
      <c r="AX21" s="302">
        <v>25973.9</v>
      </c>
      <c r="AY21" s="301">
        <v>23892.1</v>
      </c>
      <c r="AZ21" s="263">
        <f t="shared" si="1"/>
        <v>108.71334039284952</v>
      </c>
      <c r="BA21" s="302">
        <v>26343</v>
      </c>
      <c r="BB21" s="301">
        <v>24466.9</v>
      </c>
      <c r="BC21" s="263">
        <f t="shared" si="2"/>
        <v>107.66791052401408</v>
      </c>
      <c r="BD21" s="302">
        <v>26881.1</v>
      </c>
      <c r="BE21" s="301">
        <v>24897.7</v>
      </c>
      <c r="BF21" s="263">
        <f t="shared" si="3"/>
        <v>107.96619768091027</v>
      </c>
      <c r="BG21" s="302">
        <v>26871.7</v>
      </c>
      <c r="BH21" s="301">
        <v>24879</v>
      </c>
      <c r="BI21" s="263">
        <f t="shared" si="4"/>
        <v>108.00956630089632</v>
      </c>
      <c r="BJ21" s="302">
        <v>27061.200000000001</v>
      </c>
      <c r="BK21" s="301">
        <v>25079.4</v>
      </c>
      <c r="BL21" s="263">
        <f t="shared" si="5"/>
        <v>107.90210292112252</v>
      </c>
      <c r="BM21" s="302">
        <v>27233.599999999999</v>
      </c>
      <c r="BN21" s="301">
        <v>25193.599999999999</v>
      </c>
      <c r="BO21" s="263">
        <f t="shared" si="6"/>
        <v>108.09729455099708</v>
      </c>
      <c r="BP21" s="302">
        <v>27226.1</v>
      </c>
      <c r="BQ21" s="301">
        <v>25235.599999999999</v>
      </c>
      <c r="BR21" s="263">
        <f t="shared" si="7"/>
        <v>107.88766662968187</v>
      </c>
      <c r="BS21" s="302">
        <v>27197</v>
      </c>
      <c r="BT21" s="301">
        <v>25302.6</v>
      </c>
      <c r="BU21" s="263">
        <f t="shared" si="8"/>
        <v>107.486977622853</v>
      </c>
      <c r="BV21" s="302">
        <v>27235.4</v>
      </c>
      <c r="BW21" s="301">
        <v>25407.1</v>
      </c>
      <c r="BX21" s="263">
        <f t="shared" si="9"/>
        <v>107.19602001015464</v>
      </c>
      <c r="BY21" s="302">
        <v>27196.5</v>
      </c>
      <c r="BZ21" s="301">
        <v>25440.5</v>
      </c>
      <c r="CA21" s="263">
        <f t="shared" si="11"/>
        <v>106.90238006328492</v>
      </c>
      <c r="CB21" s="303">
        <v>27553.3</v>
      </c>
      <c r="CC21" s="303">
        <v>25870.1</v>
      </c>
      <c r="CD21" s="263">
        <f t="shared" si="16"/>
        <v>106.50635289388136</v>
      </c>
      <c r="CE21" s="304">
        <v>27553.3</v>
      </c>
      <c r="CF21" s="319">
        <f t="shared" si="10"/>
        <v>107.29687104499699</v>
      </c>
      <c r="CG21" s="303">
        <v>27601.599999999999</v>
      </c>
      <c r="CH21" s="303">
        <v>25737.200000000001</v>
      </c>
      <c r="CI21" s="319">
        <f t="shared" ref="CI21:CI30" si="17">CG21/CH21*100</f>
        <v>107.24398924513932</v>
      </c>
      <c r="CJ21" s="303">
        <v>27771.599999999999</v>
      </c>
      <c r="CK21" s="303">
        <v>25583</v>
      </c>
      <c r="CL21" s="319">
        <f t="shared" si="12"/>
        <v>108.55489973810732</v>
      </c>
      <c r="CM21" s="303">
        <v>28601.200000000001</v>
      </c>
      <c r="CN21" s="303">
        <v>25994.2</v>
      </c>
      <c r="CO21" s="319">
        <f t="shared" si="13"/>
        <v>110.02916035115527</v>
      </c>
      <c r="CP21" s="303">
        <v>29050.9</v>
      </c>
      <c r="CQ21" s="303">
        <v>26537.9</v>
      </c>
      <c r="CR21" s="319">
        <f t="shared" si="14"/>
        <v>109.46947573093576</v>
      </c>
      <c r="CS21" s="303">
        <v>29010.2</v>
      </c>
      <c r="CT21" s="303">
        <v>26513.5</v>
      </c>
      <c r="CU21" s="319">
        <f t="shared" si="15"/>
        <v>109.41671224093388</v>
      </c>
    </row>
    <row r="22" spans="1:99" ht="14.45" customHeight="1">
      <c r="A22" s="270" t="s">
        <v>222</v>
      </c>
      <c r="B22" s="300">
        <v>9241.5</v>
      </c>
      <c r="C22" s="300">
        <v>11597</v>
      </c>
      <c r="D22" s="261">
        <v>12970.9</v>
      </c>
      <c r="E22" s="307">
        <v>13539</v>
      </c>
      <c r="F22" s="301">
        <v>14725.6</v>
      </c>
      <c r="G22" s="263">
        <v>108.76431051037743</v>
      </c>
      <c r="H22" s="301">
        <v>16648</v>
      </c>
      <c r="I22" s="263">
        <v>113.05481610256966</v>
      </c>
      <c r="J22" s="301">
        <v>18296.900000000001</v>
      </c>
      <c r="K22" s="263">
        <v>109.90449303219607</v>
      </c>
      <c r="L22" s="301">
        <v>19738.8</v>
      </c>
      <c r="M22" s="301">
        <v>17647.599999999999</v>
      </c>
      <c r="N22" s="263">
        <v>111.84976994038851</v>
      </c>
      <c r="O22" s="301">
        <v>19308.900000000001</v>
      </c>
      <c r="P22" s="301">
        <v>17186.8</v>
      </c>
      <c r="Q22" s="263">
        <v>112.34726650685411</v>
      </c>
      <c r="R22" s="302">
        <v>19527.2</v>
      </c>
      <c r="S22" s="301">
        <v>17482.099999999999</v>
      </c>
      <c r="T22" s="263">
        <v>111.69825135424236</v>
      </c>
      <c r="U22" s="302">
        <v>19597.5</v>
      </c>
      <c r="V22" s="301">
        <v>17638.900000000001</v>
      </c>
      <c r="W22" s="263">
        <v>111.1038670211861</v>
      </c>
      <c r="X22" s="302">
        <v>19664.099999999999</v>
      </c>
      <c r="Y22" s="301">
        <v>17799.099999999999</v>
      </c>
      <c r="Z22" s="263">
        <v>110.47805787933098</v>
      </c>
      <c r="AA22" s="302">
        <v>19761.3</v>
      </c>
      <c r="AB22" s="301">
        <v>17923.8</v>
      </c>
      <c r="AC22" s="263">
        <v>110.25173233354535</v>
      </c>
      <c r="AD22" s="302">
        <v>19808.8</v>
      </c>
      <c r="AE22" s="301">
        <v>17996.3</v>
      </c>
      <c r="AF22" s="263">
        <v>110.07151470024394</v>
      </c>
      <c r="AG22" s="302">
        <v>19730.3</v>
      </c>
      <c r="AH22" s="301">
        <v>17984.2</v>
      </c>
      <c r="AI22" s="263">
        <v>109.70907796843896</v>
      </c>
      <c r="AJ22" s="302">
        <v>19778.7</v>
      </c>
      <c r="AK22" s="301">
        <v>18003.400000000001</v>
      </c>
      <c r="AL22" s="263">
        <v>109.86091516046967</v>
      </c>
      <c r="AM22" s="302">
        <v>19782.7</v>
      </c>
      <c r="AN22" s="301">
        <v>18061.5</v>
      </c>
      <c r="AO22" s="263">
        <v>109.52966254187085</v>
      </c>
      <c r="AP22" s="301">
        <v>19719.7</v>
      </c>
      <c r="AQ22" s="301">
        <v>18078.2</v>
      </c>
      <c r="AR22" s="263">
        <v>109.07999690234647</v>
      </c>
      <c r="AS22" s="301">
        <v>19943.7</v>
      </c>
      <c r="AT22" s="263">
        <v>109.00043176712995</v>
      </c>
      <c r="AU22" s="302">
        <v>20562.7</v>
      </c>
      <c r="AV22" s="301">
        <v>20089.2</v>
      </c>
      <c r="AW22" s="263">
        <f t="shared" si="0"/>
        <v>102.3569878342592</v>
      </c>
      <c r="AX22" s="302">
        <v>19831.2</v>
      </c>
      <c r="AY22" s="301">
        <v>19417.400000000001</v>
      </c>
      <c r="AZ22" s="263">
        <f t="shared" si="1"/>
        <v>102.1310783112054</v>
      </c>
      <c r="BA22" s="302">
        <v>19944.5</v>
      </c>
      <c r="BB22" s="301">
        <v>19573.7</v>
      </c>
      <c r="BC22" s="263">
        <f t="shared" si="2"/>
        <v>101.89437868159825</v>
      </c>
      <c r="BD22" s="302">
        <v>20020.5</v>
      </c>
      <c r="BE22" s="301">
        <v>19656.2</v>
      </c>
      <c r="BF22" s="263">
        <f t="shared" si="3"/>
        <v>101.8533592454289</v>
      </c>
      <c r="BG22" s="302">
        <v>20142.3</v>
      </c>
      <c r="BH22" s="301">
        <v>19729</v>
      </c>
      <c r="BI22" s="263">
        <f t="shared" si="4"/>
        <v>102.09488570125195</v>
      </c>
      <c r="BJ22" s="302">
        <v>20270.5</v>
      </c>
      <c r="BK22" s="301">
        <v>19805</v>
      </c>
      <c r="BL22" s="263">
        <f t="shared" si="5"/>
        <v>102.35041656147436</v>
      </c>
      <c r="BM22" s="302">
        <v>20352.2</v>
      </c>
      <c r="BN22" s="301">
        <v>19847</v>
      </c>
      <c r="BO22" s="263">
        <f t="shared" si="6"/>
        <v>102.54547286743589</v>
      </c>
      <c r="BP22" s="302">
        <v>20297.900000000001</v>
      </c>
      <c r="BQ22" s="301">
        <v>19743.2</v>
      </c>
      <c r="BR22" s="263">
        <f t="shared" si="7"/>
        <v>102.80957494225859</v>
      </c>
      <c r="BS22" s="302">
        <v>20315</v>
      </c>
      <c r="BT22" s="301">
        <v>19770.2</v>
      </c>
      <c r="BU22" s="263">
        <f t="shared" si="8"/>
        <v>102.75566256284712</v>
      </c>
      <c r="BV22" s="302">
        <v>20326.599999999999</v>
      </c>
      <c r="BW22" s="301">
        <v>19790</v>
      </c>
      <c r="BX22" s="263">
        <f t="shared" si="9"/>
        <v>102.71147043961597</v>
      </c>
      <c r="BY22" s="302">
        <v>20304.099999999999</v>
      </c>
      <c r="BZ22" s="301">
        <v>19738.599999999999</v>
      </c>
      <c r="CA22" s="263">
        <f t="shared" si="11"/>
        <v>102.86494482891391</v>
      </c>
      <c r="CB22" s="303">
        <v>20485.5</v>
      </c>
      <c r="CC22" s="303">
        <v>19968.599999999999</v>
      </c>
      <c r="CD22" s="263">
        <f t="shared" si="16"/>
        <v>102.58856404555152</v>
      </c>
      <c r="CE22" s="304">
        <v>20485.5</v>
      </c>
      <c r="CF22" s="319">
        <f t="shared" si="10"/>
        <v>102.71664736232493</v>
      </c>
      <c r="CG22" s="303">
        <v>21652.2</v>
      </c>
      <c r="CH22" s="303">
        <v>20387.3</v>
      </c>
      <c r="CI22" s="319">
        <f t="shared" si="17"/>
        <v>106.20435270977522</v>
      </c>
      <c r="CJ22" s="303">
        <v>21180.2</v>
      </c>
      <c r="CK22" s="303">
        <v>19783.3</v>
      </c>
      <c r="CL22" s="319">
        <f t="shared" si="12"/>
        <v>107.06100600001011</v>
      </c>
      <c r="CM22" s="303">
        <v>21255.1</v>
      </c>
      <c r="CN22" s="303">
        <v>19946.5</v>
      </c>
      <c r="CO22" s="319">
        <f t="shared" si="13"/>
        <v>106.5605494698318</v>
      </c>
      <c r="CP22" s="303">
        <v>21262.6</v>
      </c>
      <c r="CQ22" s="303">
        <v>20026.8</v>
      </c>
      <c r="CR22" s="319">
        <f t="shared" si="14"/>
        <v>106.17073122016498</v>
      </c>
      <c r="CS22" s="303">
        <v>21501.5</v>
      </c>
      <c r="CT22" s="303">
        <v>20132.2</v>
      </c>
      <c r="CU22" s="319">
        <f t="shared" si="15"/>
        <v>106.80154180864486</v>
      </c>
    </row>
    <row r="23" spans="1:99" ht="14.45" customHeight="1">
      <c r="A23" s="270" t="s">
        <v>223</v>
      </c>
      <c r="B23" s="300">
        <v>16446.7</v>
      </c>
      <c r="C23" s="300">
        <v>20668.5</v>
      </c>
      <c r="D23" s="261">
        <v>22470.9</v>
      </c>
      <c r="E23" s="307">
        <v>25486</v>
      </c>
      <c r="F23" s="301">
        <v>28648.2</v>
      </c>
      <c r="G23" s="263">
        <v>112.40759632739542</v>
      </c>
      <c r="H23" s="301">
        <v>31484</v>
      </c>
      <c r="I23" s="263">
        <v>109.89870218722292</v>
      </c>
      <c r="J23" s="301">
        <v>34556.300000000003</v>
      </c>
      <c r="K23" s="263">
        <v>109.75828992504131</v>
      </c>
      <c r="L23" s="301">
        <v>34718.9</v>
      </c>
      <c r="M23" s="301">
        <v>31861.599999999999</v>
      </c>
      <c r="N23" s="263">
        <v>108.96784844452256</v>
      </c>
      <c r="O23" s="301">
        <v>34376</v>
      </c>
      <c r="P23" s="301">
        <v>31758.799999999999</v>
      </c>
      <c r="Q23" s="263">
        <v>108.2408655238863</v>
      </c>
      <c r="R23" s="302">
        <v>34869</v>
      </c>
      <c r="S23" s="301">
        <v>32310.7</v>
      </c>
      <c r="T23" s="263">
        <v>107.91781050859312</v>
      </c>
      <c r="U23" s="302">
        <v>36602</v>
      </c>
      <c r="V23" s="301">
        <v>33424.699999999997</v>
      </c>
      <c r="W23" s="263">
        <v>109.50584448027956</v>
      </c>
      <c r="X23" s="302">
        <v>36820</v>
      </c>
      <c r="Y23" s="301">
        <v>33907.699999999997</v>
      </c>
      <c r="Z23" s="263">
        <v>108.58890458509424</v>
      </c>
      <c r="AA23" s="302">
        <v>36744.5</v>
      </c>
      <c r="AB23" s="301">
        <v>33941.699999999997</v>
      </c>
      <c r="AC23" s="263">
        <v>108.25768891952967</v>
      </c>
      <c r="AD23" s="302">
        <v>36876</v>
      </c>
      <c r="AE23" s="301">
        <v>34136.800000000003</v>
      </c>
      <c r="AF23" s="263">
        <v>108.0241850437065</v>
      </c>
      <c r="AG23" s="302">
        <v>36942.400000000001</v>
      </c>
      <c r="AH23" s="301">
        <v>34340.6</v>
      </c>
      <c r="AI23" s="263">
        <v>107.57645469211371</v>
      </c>
      <c r="AJ23" s="302">
        <v>36853.199999999997</v>
      </c>
      <c r="AK23" s="301">
        <v>34210.1</v>
      </c>
      <c r="AL23" s="263">
        <v>107.72608089423883</v>
      </c>
      <c r="AM23" s="302">
        <v>36896.300000000003</v>
      </c>
      <c r="AN23" s="301">
        <v>34285.1</v>
      </c>
      <c r="AO23" s="263">
        <v>107.61613645577819</v>
      </c>
      <c r="AP23" s="301">
        <v>36768.5</v>
      </c>
      <c r="AQ23" s="301">
        <v>34195.699999999997</v>
      </c>
      <c r="AR23" s="263">
        <v>107.52375298648661</v>
      </c>
      <c r="AS23" s="301">
        <v>37184.699999999997</v>
      </c>
      <c r="AT23" s="263">
        <v>107.60613838865849</v>
      </c>
      <c r="AU23" s="302">
        <v>36278.300000000003</v>
      </c>
      <c r="AV23" s="301">
        <v>34445.1</v>
      </c>
      <c r="AW23" s="263">
        <f t="shared" si="0"/>
        <v>105.32209225695384</v>
      </c>
      <c r="AX23" s="302">
        <v>35561</v>
      </c>
      <c r="AY23" s="301">
        <v>34073.300000000003</v>
      </c>
      <c r="AZ23" s="263">
        <f t="shared" si="1"/>
        <v>104.36617527506873</v>
      </c>
      <c r="BA23" s="302">
        <v>36493.699999999997</v>
      </c>
      <c r="BB23" s="301">
        <v>34539.800000000003</v>
      </c>
      <c r="BC23" s="263">
        <f t="shared" si="2"/>
        <v>105.65695226955569</v>
      </c>
      <c r="BD23" s="302">
        <v>37847.199999999997</v>
      </c>
      <c r="BE23" s="301">
        <v>36253.300000000003</v>
      </c>
      <c r="BF23" s="263">
        <f t="shared" si="3"/>
        <v>104.39656527819534</v>
      </c>
      <c r="BG23" s="302">
        <v>38332.699999999997</v>
      </c>
      <c r="BH23" s="301">
        <v>36468.800000000003</v>
      </c>
      <c r="BI23" s="263">
        <f t="shared" si="4"/>
        <v>105.11094414951958</v>
      </c>
      <c r="BJ23" s="302">
        <v>38338.800000000003</v>
      </c>
      <c r="BK23" s="301">
        <v>36398</v>
      </c>
      <c r="BL23" s="263">
        <f t="shared" si="5"/>
        <v>105.33216110775318</v>
      </c>
      <c r="BM23" s="302">
        <v>38538.9</v>
      </c>
      <c r="BN23" s="301">
        <v>36536.6</v>
      </c>
      <c r="BO23" s="263">
        <f t="shared" si="6"/>
        <v>105.48025815209954</v>
      </c>
      <c r="BP23" s="302">
        <v>38615.4</v>
      </c>
      <c r="BQ23" s="301">
        <v>36591.4</v>
      </c>
      <c r="BR23" s="263">
        <f t="shared" si="7"/>
        <v>105.53135436195392</v>
      </c>
      <c r="BS23" s="302">
        <v>38501.4</v>
      </c>
      <c r="BT23" s="301">
        <v>36501.9</v>
      </c>
      <c r="BU23" s="263">
        <f t="shared" si="8"/>
        <v>105.47779704618117</v>
      </c>
      <c r="BV23" s="302">
        <v>38475.699999999997</v>
      </c>
      <c r="BW23" s="301">
        <v>36541.800000000003</v>
      </c>
      <c r="BX23" s="263">
        <f t="shared" si="9"/>
        <v>105.29229539869409</v>
      </c>
      <c r="BY23" s="302">
        <v>38311.300000000003</v>
      </c>
      <c r="BZ23" s="301">
        <v>36413</v>
      </c>
      <c r="CA23" s="263">
        <f t="shared" si="11"/>
        <v>105.21324801581852</v>
      </c>
      <c r="CB23" s="303">
        <v>38758.400000000001</v>
      </c>
      <c r="CC23" s="303">
        <v>36850.800000000003</v>
      </c>
      <c r="CD23" s="263">
        <f t="shared" si="16"/>
        <v>105.17654976282739</v>
      </c>
      <c r="CE23" s="304">
        <v>38758.400000000001</v>
      </c>
      <c r="CF23" s="319">
        <f t="shared" si="10"/>
        <v>104.23211697284098</v>
      </c>
      <c r="CG23" s="303">
        <v>38490.699999999997</v>
      </c>
      <c r="CH23" s="303">
        <v>36470.300000000003</v>
      </c>
      <c r="CI23" s="319">
        <f t="shared" si="17"/>
        <v>105.53985023430022</v>
      </c>
      <c r="CJ23" s="303">
        <v>38146.1</v>
      </c>
      <c r="CK23" s="303">
        <v>35746.800000000003</v>
      </c>
      <c r="CL23" s="319">
        <f t="shared" si="12"/>
        <v>106.71192945942013</v>
      </c>
      <c r="CM23" s="303">
        <v>38933.9</v>
      </c>
      <c r="CN23" s="303">
        <v>36685.300000000003</v>
      </c>
      <c r="CO23" s="319">
        <f t="shared" si="13"/>
        <v>106.12943058936412</v>
      </c>
      <c r="CP23" s="303">
        <v>40075.4</v>
      </c>
      <c r="CQ23" s="303">
        <v>38050.800000000003</v>
      </c>
      <c r="CR23" s="319">
        <f t="shared" si="14"/>
        <v>105.32078169184354</v>
      </c>
      <c r="CS23" s="303">
        <v>41372.1</v>
      </c>
      <c r="CT23" s="303">
        <v>38557.5</v>
      </c>
      <c r="CU23" s="319">
        <f t="shared" si="15"/>
        <v>107.29974713090837</v>
      </c>
    </row>
    <row r="24" spans="1:99" ht="14.45" customHeight="1">
      <c r="A24" s="270" t="s">
        <v>224</v>
      </c>
      <c r="B24" s="300">
        <v>34852.1</v>
      </c>
      <c r="C24" s="300">
        <v>41488.9</v>
      </c>
      <c r="D24" s="261">
        <v>42768.1</v>
      </c>
      <c r="E24" s="307">
        <v>49977</v>
      </c>
      <c r="F24" s="301">
        <v>55902</v>
      </c>
      <c r="G24" s="263">
        <v>111.85545350861396</v>
      </c>
      <c r="H24" s="301">
        <v>59275</v>
      </c>
      <c r="I24" s="263">
        <v>106.03377338914528</v>
      </c>
      <c r="J24" s="301">
        <v>63051.3</v>
      </c>
      <c r="K24" s="263">
        <v>106.37081400253059</v>
      </c>
      <c r="L24" s="301">
        <v>68704.3</v>
      </c>
      <c r="M24" s="301">
        <v>66556.899999999994</v>
      </c>
      <c r="N24" s="263">
        <v>103.22641228783193</v>
      </c>
      <c r="O24" s="301">
        <v>63612.800000000003</v>
      </c>
      <c r="P24" s="301">
        <v>60375.6</v>
      </c>
      <c r="Q24" s="263">
        <v>105.36176866151227</v>
      </c>
      <c r="R24" s="302">
        <v>63417.4</v>
      </c>
      <c r="S24" s="301">
        <v>60210.400000000001</v>
      </c>
      <c r="T24" s="263">
        <v>105.32632236291404</v>
      </c>
      <c r="U24" s="302">
        <v>67104.5</v>
      </c>
      <c r="V24" s="301">
        <v>62883.9</v>
      </c>
      <c r="W24" s="263">
        <v>106.71173384602417</v>
      </c>
      <c r="X24" s="302">
        <v>67708.100000000006</v>
      </c>
      <c r="Y24" s="301">
        <v>62640.1</v>
      </c>
      <c r="Z24" s="263">
        <v>108.09066396765013</v>
      </c>
      <c r="AA24" s="302">
        <v>67005</v>
      </c>
      <c r="AB24" s="301">
        <v>62246.5</v>
      </c>
      <c r="AC24" s="263">
        <v>107.6446065240616</v>
      </c>
      <c r="AD24" s="302">
        <v>66992.100000000006</v>
      </c>
      <c r="AE24" s="301">
        <v>61714.6</v>
      </c>
      <c r="AF24" s="263">
        <v>108.55146108052229</v>
      </c>
      <c r="AG24" s="302">
        <v>67176.2</v>
      </c>
      <c r="AH24" s="301">
        <v>61704.800000000003</v>
      </c>
      <c r="AI24" s="263">
        <v>108.86705734399915</v>
      </c>
      <c r="AJ24" s="302">
        <v>66557.2</v>
      </c>
      <c r="AK24" s="301">
        <v>60799.7</v>
      </c>
      <c r="AL24" s="263">
        <v>109.46961909351526</v>
      </c>
      <c r="AM24" s="302">
        <v>66397</v>
      </c>
      <c r="AN24" s="301">
        <v>60140.800000000003</v>
      </c>
      <c r="AO24" s="263">
        <v>110.40258859210385</v>
      </c>
      <c r="AP24" s="301">
        <v>66605.399999999994</v>
      </c>
      <c r="AQ24" s="301">
        <v>60046.9</v>
      </c>
      <c r="AR24" s="263">
        <v>110.92229573883081</v>
      </c>
      <c r="AS24" s="301">
        <v>69162.8</v>
      </c>
      <c r="AT24" s="263">
        <v>109.69290086009329</v>
      </c>
      <c r="AU24" s="302">
        <v>56286.400000000001</v>
      </c>
      <c r="AV24" s="301">
        <v>68275.600000000006</v>
      </c>
      <c r="AW24" s="263">
        <f t="shared" si="0"/>
        <v>82.439993204014314</v>
      </c>
      <c r="AX24" s="302">
        <v>66709.2</v>
      </c>
      <c r="AY24" s="301">
        <v>63003.199999999997</v>
      </c>
      <c r="AZ24" s="263">
        <f t="shared" si="1"/>
        <v>105.88224090204943</v>
      </c>
      <c r="BA24" s="302">
        <v>66842.600000000006</v>
      </c>
      <c r="BB24" s="301">
        <v>62828</v>
      </c>
      <c r="BC24" s="263">
        <f t="shared" si="2"/>
        <v>106.38982619214363</v>
      </c>
      <c r="BD24" s="302">
        <v>67416</v>
      </c>
      <c r="BE24" s="301">
        <v>66490</v>
      </c>
      <c r="BF24" s="263">
        <f t="shared" si="3"/>
        <v>101.39269063016995</v>
      </c>
      <c r="BG24" s="302">
        <v>67716.800000000003</v>
      </c>
      <c r="BH24" s="301">
        <v>67107.7</v>
      </c>
      <c r="BI24" s="263">
        <f t="shared" si="4"/>
        <v>100.90764547138407</v>
      </c>
      <c r="BJ24" s="302">
        <v>67028.2</v>
      </c>
      <c r="BK24" s="301">
        <v>66379.7</v>
      </c>
      <c r="BL24" s="263">
        <f t="shared" si="5"/>
        <v>100.97695530410653</v>
      </c>
      <c r="BM24" s="302">
        <v>66985.7</v>
      </c>
      <c r="BN24" s="301">
        <v>66284.100000000006</v>
      </c>
      <c r="BO24" s="263">
        <f t="shared" si="6"/>
        <v>101.05847405335517</v>
      </c>
      <c r="BP24" s="302">
        <v>67032.2</v>
      </c>
      <c r="BQ24" s="301">
        <v>66450</v>
      </c>
      <c r="BR24" s="263">
        <f t="shared" si="7"/>
        <v>100.87614747930775</v>
      </c>
      <c r="BS24" s="302">
        <v>66119.600000000006</v>
      </c>
      <c r="BT24" s="301">
        <v>65778.2</v>
      </c>
      <c r="BU24" s="263">
        <f t="shared" si="8"/>
        <v>100.51901693874264</v>
      </c>
      <c r="BV24" s="302">
        <v>65697</v>
      </c>
      <c r="BW24" s="301">
        <v>65590.2</v>
      </c>
      <c r="BX24" s="263">
        <f t="shared" si="9"/>
        <v>100.16282920314316</v>
      </c>
      <c r="BY24" s="302">
        <v>65808</v>
      </c>
      <c r="BZ24" s="301">
        <v>65782</v>
      </c>
      <c r="CA24" s="263">
        <f t="shared" si="11"/>
        <v>100.03952448998206</v>
      </c>
      <c r="CB24" s="303">
        <v>69480.2</v>
      </c>
      <c r="CC24" s="303">
        <v>68476.899999999994</v>
      </c>
      <c r="CD24" s="263">
        <f t="shared" si="16"/>
        <v>101.46516562519624</v>
      </c>
      <c r="CE24" s="304">
        <v>69480.2</v>
      </c>
      <c r="CF24" s="319">
        <f t="shared" si="10"/>
        <v>100.45891722139646</v>
      </c>
      <c r="CG24" s="303">
        <v>60724.5</v>
      </c>
      <c r="CH24" s="303">
        <v>57401</v>
      </c>
      <c r="CI24" s="319">
        <f t="shared" si="17"/>
        <v>105.78996881587427</v>
      </c>
      <c r="CJ24" s="303">
        <v>75426</v>
      </c>
      <c r="CK24" s="303">
        <v>66096.100000000006</v>
      </c>
      <c r="CL24" s="319">
        <f t="shared" si="12"/>
        <v>114.11565886640815</v>
      </c>
      <c r="CM24" s="303">
        <v>75199.5</v>
      </c>
      <c r="CN24" s="303">
        <v>65796.600000000006</v>
      </c>
      <c r="CO24" s="319">
        <f t="shared" si="13"/>
        <v>114.29086001404328</v>
      </c>
      <c r="CP24" s="303">
        <v>75551.5</v>
      </c>
      <c r="CQ24" s="303">
        <v>66443.100000000006</v>
      </c>
      <c r="CR24" s="319">
        <f t="shared" si="14"/>
        <v>113.70857169517978</v>
      </c>
      <c r="CS24" s="303">
        <v>76559.199999999997</v>
      </c>
      <c r="CT24" s="303">
        <v>66840.7</v>
      </c>
      <c r="CU24" s="319">
        <f t="shared" si="15"/>
        <v>114.53979386810731</v>
      </c>
    </row>
    <row r="25" spans="1:99" ht="29.45" customHeight="1">
      <c r="A25" s="270" t="s">
        <v>225</v>
      </c>
      <c r="B25" s="300">
        <v>16823</v>
      </c>
      <c r="C25" s="300">
        <v>21629.9</v>
      </c>
      <c r="D25" s="261">
        <v>23067.8</v>
      </c>
      <c r="E25" s="307">
        <v>25501</v>
      </c>
      <c r="F25" s="301">
        <v>28172.9</v>
      </c>
      <c r="G25" s="263">
        <v>110.47762832830085</v>
      </c>
      <c r="H25" s="301">
        <v>30857</v>
      </c>
      <c r="I25" s="263">
        <v>109.52724071714306</v>
      </c>
      <c r="J25" s="301">
        <v>34076.800000000003</v>
      </c>
      <c r="K25" s="263">
        <v>110.43458534530252</v>
      </c>
      <c r="L25" s="301">
        <v>33914.199999999997</v>
      </c>
      <c r="M25" s="301">
        <v>29287.3</v>
      </c>
      <c r="N25" s="263">
        <v>115.79831531073195</v>
      </c>
      <c r="O25" s="301">
        <v>33937.4</v>
      </c>
      <c r="P25" s="301">
        <v>29772.400000000001</v>
      </c>
      <c r="Q25" s="263">
        <v>113.9894667544437</v>
      </c>
      <c r="R25" s="302">
        <v>34642.699999999997</v>
      </c>
      <c r="S25" s="301">
        <v>30716.6</v>
      </c>
      <c r="T25" s="263">
        <v>112.78168807745648</v>
      </c>
      <c r="U25" s="302">
        <v>35444.5</v>
      </c>
      <c r="V25" s="301">
        <v>31638.9</v>
      </c>
      <c r="W25" s="263">
        <v>112.02823106998029</v>
      </c>
      <c r="X25" s="302">
        <v>35473</v>
      </c>
      <c r="Y25" s="301">
        <v>31890</v>
      </c>
      <c r="Z25" s="263">
        <v>111.23549702100972</v>
      </c>
      <c r="AA25" s="302">
        <v>35919.9</v>
      </c>
      <c r="AB25" s="301">
        <v>32342.799999999999</v>
      </c>
      <c r="AC25" s="263">
        <v>111.05995770310548</v>
      </c>
      <c r="AD25" s="302">
        <v>36156.6</v>
      </c>
      <c r="AE25" s="301">
        <v>32608.2</v>
      </c>
      <c r="AF25" s="263">
        <v>110.88192540526616</v>
      </c>
      <c r="AG25" s="302">
        <v>36112.199999999997</v>
      </c>
      <c r="AH25" s="301">
        <v>32658.9</v>
      </c>
      <c r="AI25" s="263">
        <v>110.57384051514288</v>
      </c>
      <c r="AJ25" s="302">
        <v>36247.800000000003</v>
      </c>
      <c r="AK25" s="301">
        <v>32783.599999999999</v>
      </c>
      <c r="AL25" s="263">
        <v>110.56686880025379</v>
      </c>
      <c r="AM25" s="302">
        <v>36366.400000000001</v>
      </c>
      <c r="AN25" s="301">
        <v>32853</v>
      </c>
      <c r="AO25" s="263">
        <v>110.6943049341004</v>
      </c>
      <c r="AP25" s="301">
        <v>36520.699999999997</v>
      </c>
      <c r="AQ25" s="301">
        <v>32992.1</v>
      </c>
      <c r="AR25" s="263">
        <v>110.6952876597731</v>
      </c>
      <c r="AS25" s="301">
        <v>37824</v>
      </c>
      <c r="AT25" s="263">
        <v>110.9963376842896</v>
      </c>
      <c r="AU25" s="302">
        <v>35316.6</v>
      </c>
      <c r="AV25" s="301">
        <v>33444.800000000003</v>
      </c>
      <c r="AW25" s="263">
        <f t="shared" si="0"/>
        <v>105.59668468640864</v>
      </c>
      <c r="AX25" s="302">
        <v>36328.300000000003</v>
      </c>
      <c r="AY25" s="301">
        <v>33225.699999999997</v>
      </c>
      <c r="AZ25" s="263">
        <f t="shared" si="1"/>
        <v>109.3379522478082</v>
      </c>
      <c r="BA25" s="302">
        <v>36285.1</v>
      </c>
      <c r="BB25" s="301">
        <v>34310</v>
      </c>
      <c r="BC25" s="263">
        <f t="shared" si="2"/>
        <v>105.75663071990672</v>
      </c>
      <c r="BD25" s="302">
        <v>37295.4</v>
      </c>
      <c r="BE25" s="301">
        <v>35081.9</v>
      </c>
      <c r="BF25" s="263">
        <f t="shared" si="3"/>
        <v>106.30952143412986</v>
      </c>
      <c r="BG25" s="302">
        <v>37445.9</v>
      </c>
      <c r="BH25" s="301">
        <v>35117.199999999997</v>
      </c>
      <c r="BI25" s="263">
        <f t="shared" si="4"/>
        <v>106.63122344606064</v>
      </c>
      <c r="BJ25" s="302">
        <v>37887.699999999997</v>
      </c>
      <c r="BK25" s="301">
        <v>35569.1</v>
      </c>
      <c r="BL25" s="263">
        <f t="shared" si="5"/>
        <v>106.51857932868698</v>
      </c>
      <c r="BM25" s="302">
        <v>38239</v>
      </c>
      <c r="BN25" s="301">
        <v>35804.300000000003</v>
      </c>
      <c r="BO25" s="263">
        <f t="shared" si="6"/>
        <v>106.80002122650072</v>
      </c>
      <c r="BP25" s="302">
        <v>38252.199999999997</v>
      </c>
      <c r="BQ25" s="301">
        <v>35753.699999999997</v>
      </c>
      <c r="BR25" s="263">
        <f t="shared" si="7"/>
        <v>106.98808794614263</v>
      </c>
      <c r="BS25" s="302">
        <v>38310.400000000001</v>
      </c>
      <c r="BT25" s="301">
        <v>35908.1</v>
      </c>
      <c r="BU25" s="263">
        <f t="shared" si="8"/>
        <v>106.69013398091238</v>
      </c>
      <c r="BV25" s="302">
        <v>38324</v>
      </c>
      <c r="BW25" s="301">
        <v>36038.6</v>
      </c>
      <c r="BX25" s="263">
        <f t="shared" si="9"/>
        <v>106.34153379987015</v>
      </c>
      <c r="BY25" s="302">
        <v>38469.599999999999</v>
      </c>
      <c r="BZ25" s="301">
        <v>36193.5</v>
      </c>
      <c r="CA25" s="263">
        <f t="shared" si="11"/>
        <v>106.28869824692279</v>
      </c>
      <c r="CB25" s="303">
        <v>39698.199999999997</v>
      </c>
      <c r="CC25" s="303">
        <v>37507.9</v>
      </c>
      <c r="CD25" s="263">
        <f t="shared" si="16"/>
        <v>105.83956979729604</v>
      </c>
      <c r="CE25" s="304">
        <v>39698.199999999997</v>
      </c>
      <c r="CF25" s="319">
        <f t="shared" si="10"/>
        <v>104.95505499153977</v>
      </c>
      <c r="CG25" s="303">
        <v>37602.699999999997</v>
      </c>
      <c r="CH25" s="303">
        <v>35113.5</v>
      </c>
      <c r="CI25" s="319">
        <f t="shared" si="17"/>
        <v>107.08901134891138</v>
      </c>
      <c r="CJ25" s="303">
        <v>38953.9</v>
      </c>
      <c r="CK25" s="303">
        <v>35799.4</v>
      </c>
      <c r="CL25" s="319">
        <f t="shared" si="12"/>
        <v>108.81160019441667</v>
      </c>
      <c r="CM25" s="303">
        <v>40219.199999999997</v>
      </c>
      <c r="CN25" s="303">
        <v>36251.800000000003</v>
      </c>
      <c r="CO25" s="319">
        <f t="shared" si="13"/>
        <v>110.94400829751901</v>
      </c>
      <c r="CP25" s="303">
        <v>41318.699999999997</v>
      </c>
      <c r="CQ25" s="303">
        <v>37304.1</v>
      </c>
      <c r="CR25" s="319">
        <f t="shared" si="14"/>
        <v>110.76181974635494</v>
      </c>
      <c r="CS25" s="303">
        <v>41613.5</v>
      </c>
      <c r="CT25" s="303">
        <v>37461.800000000003</v>
      </c>
      <c r="CU25" s="319">
        <f t="shared" si="15"/>
        <v>111.08248936249726</v>
      </c>
    </row>
    <row r="26" spans="1:99" ht="29.45" customHeight="1">
      <c r="A26" s="270" t="s">
        <v>226</v>
      </c>
      <c r="B26" s="300">
        <v>16924.900000000001</v>
      </c>
      <c r="C26" s="300">
        <v>21388.1</v>
      </c>
      <c r="D26" s="261">
        <v>23941.599999999999</v>
      </c>
      <c r="E26" s="307">
        <v>25076</v>
      </c>
      <c r="F26" s="301">
        <v>27767.7</v>
      </c>
      <c r="G26" s="263">
        <v>110.73416812888819</v>
      </c>
      <c r="H26" s="301">
        <v>35566</v>
      </c>
      <c r="I26" s="263">
        <v>128.084068900197</v>
      </c>
      <c r="J26" s="301">
        <v>40403.9</v>
      </c>
      <c r="K26" s="263">
        <v>113.60259798684137</v>
      </c>
      <c r="L26" s="301">
        <v>35732</v>
      </c>
      <c r="M26" s="301">
        <v>32309.3</v>
      </c>
      <c r="N26" s="263">
        <v>110.5935442736302</v>
      </c>
      <c r="O26" s="301">
        <v>36117.300000000003</v>
      </c>
      <c r="P26" s="301">
        <v>32925.199999999997</v>
      </c>
      <c r="Q26" s="263">
        <v>109.69500564916844</v>
      </c>
      <c r="R26" s="302">
        <v>37010</v>
      </c>
      <c r="S26" s="301">
        <v>33989.800000000003</v>
      </c>
      <c r="T26" s="263">
        <v>108.88560685852812</v>
      </c>
      <c r="U26" s="302">
        <v>37802.6</v>
      </c>
      <c r="V26" s="301">
        <v>34795.800000000003</v>
      </c>
      <c r="W26" s="263">
        <v>108.64127279729161</v>
      </c>
      <c r="X26" s="302">
        <v>38295</v>
      </c>
      <c r="Y26" s="301">
        <v>35267.199999999997</v>
      </c>
      <c r="Z26" s="263">
        <v>108.58531439978225</v>
      </c>
      <c r="AA26" s="302">
        <v>39101.800000000003</v>
      </c>
      <c r="AB26" s="301">
        <v>36140.5</v>
      </c>
      <c r="AC26" s="263">
        <v>108.19385453992058</v>
      </c>
      <c r="AD26" s="302">
        <v>39818.5</v>
      </c>
      <c r="AE26" s="301">
        <v>36865.800000000003</v>
      </c>
      <c r="AF26" s="263">
        <v>108.00932029143542</v>
      </c>
      <c r="AG26" s="302">
        <v>39493.9</v>
      </c>
      <c r="AH26" s="301">
        <v>36861.199999999997</v>
      </c>
      <c r="AI26" s="263">
        <v>107.1421983006522</v>
      </c>
      <c r="AJ26" s="302">
        <v>39460.6</v>
      </c>
      <c r="AK26" s="301">
        <v>36860.9</v>
      </c>
      <c r="AL26" s="263">
        <v>107.05273067125327</v>
      </c>
      <c r="AM26" s="302">
        <v>39834.5</v>
      </c>
      <c r="AN26" s="301">
        <v>37234.400000000001</v>
      </c>
      <c r="AO26" s="263">
        <v>106.98305867692241</v>
      </c>
      <c r="AP26" s="301">
        <v>40218.6</v>
      </c>
      <c r="AQ26" s="301">
        <v>37815.4</v>
      </c>
      <c r="AR26" s="263">
        <v>106.35508284984422</v>
      </c>
      <c r="AS26" s="301">
        <v>42598.2</v>
      </c>
      <c r="AT26" s="263">
        <v>105.430911372417</v>
      </c>
      <c r="AU26" s="302">
        <v>36249.199999999997</v>
      </c>
      <c r="AV26" s="301">
        <v>35541.599999999999</v>
      </c>
      <c r="AW26" s="263">
        <f t="shared" si="0"/>
        <v>101.99090643077406</v>
      </c>
      <c r="AX26" s="302">
        <v>36632.1</v>
      </c>
      <c r="AY26" s="301">
        <v>36017.1</v>
      </c>
      <c r="AZ26" s="263">
        <f t="shared" si="1"/>
        <v>101.70752226025972</v>
      </c>
      <c r="BA26" s="302">
        <v>37334.1</v>
      </c>
      <c r="BB26" s="301">
        <v>36881.4</v>
      </c>
      <c r="BC26" s="263">
        <f t="shared" si="2"/>
        <v>101.22744798190956</v>
      </c>
      <c r="BD26" s="302">
        <v>38210.6</v>
      </c>
      <c r="BE26" s="301">
        <v>37712.6</v>
      </c>
      <c r="BF26" s="263">
        <f t="shared" si="3"/>
        <v>101.3205135684095</v>
      </c>
      <c r="BG26" s="302">
        <v>39112</v>
      </c>
      <c r="BH26" s="301">
        <v>38199.5</v>
      </c>
      <c r="BI26" s="263">
        <f t="shared" si="4"/>
        <v>102.38877472218222</v>
      </c>
      <c r="BJ26" s="302">
        <v>39586.199999999997</v>
      </c>
      <c r="BK26" s="301">
        <v>39024.400000000001</v>
      </c>
      <c r="BL26" s="263">
        <f t="shared" si="5"/>
        <v>101.43961214009695</v>
      </c>
      <c r="BM26" s="302">
        <v>40136.1</v>
      </c>
      <c r="BN26" s="301">
        <v>39760.6</v>
      </c>
      <c r="BO26" s="263">
        <f t="shared" si="6"/>
        <v>100.94440224745101</v>
      </c>
      <c r="BP26" s="302">
        <v>39807.5</v>
      </c>
      <c r="BQ26" s="301">
        <v>39443.599999999999</v>
      </c>
      <c r="BR26" s="263">
        <f t="shared" si="7"/>
        <v>100.92258313135719</v>
      </c>
      <c r="BS26" s="302">
        <v>39601.9</v>
      </c>
      <c r="BT26" s="301">
        <v>39417.9</v>
      </c>
      <c r="BU26" s="263">
        <f t="shared" si="8"/>
        <v>100.46679300520829</v>
      </c>
      <c r="BV26" s="302">
        <v>39755.5</v>
      </c>
      <c r="BW26" s="301">
        <v>39788.5</v>
      </c>
      <c r="BX26" s="263">
        <f t="shared" si="9"/>
        <v>99.917061462482877</v>
      </c>
      <c r="BY26" s="302">
        <v>39697.199999999997</v>
      </c>
      <c r="BZ26" s="301">
        <v>40176.9</v>
      </c>
      <c r="CA26" s="263">
        <f t="shared" si="11"/>
        <v>98.806030330861745</v>
      </c>
      <c r="CB26" s="303">
        <v>41786.300000000003</v>
      </c>
      <c r="CC26" s="303">
        <v>42550</v>
      </c>
      <c r="CD26" s="263">
        <f t="shared" si="16"/>
        <v>98.205170387779091</v>
      </c>
      <c r="CE26" s="304">
        <v>41786.300000000003</v>
      </c>
      <c r="CF26" s="319">
        <f>CE26/AS26*100</f>
        <v>98.094050922339463</v>
      </c>
      <c r="CG26" s="303">
        <v>36127.300000000003</v>
      </c>
      <c r="CH26" s="303">
        <v>36342.800000000003</v>
      </c>
      <c r="CI26" s="319">
        <f t="shared" si="17"/>
        <v>99.407035231187464</v>
      </c>
      <c r="CJ26" s="303">
        <v>36727.1</v>
      </c>
      <c r="CK26" s="303">
        <v>36736.5</v>
      </c>
      <c r="CL26" s="319">
        <f>CJ26/CK26*100</f>
        <v>99.974412369169613</v>
      </c>
      <c r="CM26" s="303">
        <v>37745.1</v>
      </c>
      <c r="CN26" s="303">
        <v>37423.699999999997</v>
      </c>
      <c r="CO26" s="319">
        <f t="shared" si="13"/>
        <v>100.85881406702171</v>
      </c>
      <c r="CP26" s="303">
        <v>38464.1</v>
      </c>
      <c r="CQ26" s="303">
        <v>38269.599999999999</v>
      </c>
      <c r="CR26" s="319">
        <f t="shared" si="14"/>
        <v>100.50823630244372</v>
      </c>
      <c r="CS26" s="303">
        <v>39054.199999999997</v>
      </c>
      <c r="CT26" s="303">
        <v>39128.300000000003</v>
      </c>
      <c r="CU26" s="319">
        <f t="shared" si="15"/>
        <v>99.810623001765975</v>
      </c>
    </row>
    <row r="27" spans="1:99" ht="14.45" customHeight="1">
      <c r="A27" s="270" t="s">
        <v>227</v>
      </c>
      <c r="B27" s="300">
        <v>8768.4</v>
      </c>
      <c r="C27" s="300">
        <v>11303.2</v>
      </c>
      <c r="D27" s="261">
        <v>13293.1</v>
      </c>
      <c r="E27" s="307">
        <v>14070</v>
      </c>
      <c r="F27" s="301">
        <v>15822.3</v>
      </c>
      <c r="G27" s="263">
        <v>112.45415778251599</v>
      </c>
      <c r="H27" s="301">
        <v>19008</v>
      </c>
      <c r="I27" s="263">
        <v>120.13424091314158</v>
      </c>
      <c r="J27" s="301">
        <v>23450.9</v>
      </c>
      <c r="K27" s="263">
        <v>123.37384259259261</v>
      </c>
      <c r="L27" s="301">
        <v>22944.7</v>
      </c>
      <c r="M27" s="301">
        <v>19487.8</v>
      </c>
      <c r="N27" s="263">
        <v>117.73879042272601</v>
      </c>
      <c r="O27" s="301">
        <v>23309.599999999999</v>
      </c>
      <c r="P27" s="301">
        <v>19966.5</v>
      </c>
      <c r="Q27" s="263">
        <v>116.74354543860967</v>
      </c>
      <c r="R27" s="302">
        <v>23794.2</v>
      </c>
      <c r="S27" s="301">
        <v>20602.5</v>
      </c>
      <c r="T27" s="263">
        <v>115.49180924645069</v>
      </c>
      <c r="U27" s="302">
        <v>23953.200000000001</v>
      </c>
      <c r="V27" s="301">
        <v>20832.2</v>
      </c>
      <c r="W27" s="263">
        <v>114.98161499985599</v>
      </c>
      <c r="X27" s="302">
        <v>24859.599999999999</v>
      </c>
      <c r="Y27" s="301">
        <v>21561.4</v>
      </c>
      <c r="Z27" s="263">
        <v>115.29678035749069</v>
      </c>
      <c r="AA27" s="302">
        <v>26415.3</v>
      </c>
      <c r="AB27" s="301">
        <v>22778.9</v>
      </c>
      <c r="AC27" s="263">
        <v>115.96389641290843</v>
      </c>
      <c r="AD27" s="302">
        <v>25606.799999999999</v>
      </c>
      <c r="AE27" s="301">
        <v>22342.400000000001</v>
      </c>
      <c r="AF27" s="263">
        <v>114.61078487539386</v>
      </c>
      <c r="AG27" s="302">
        <v>24786.5</v>
      </c>
      <c r="AH27" s="301">
        <v>21955.599999999999</v>
      </c>
      <c r="AI27" s="263">
        <v>112.89374920293685</v>
      </c>
      <c r="AJ27" s="302">
        <v>24843.200000000001</v>
      </c>
      <c r="AK27" s="301">
        <v>22137.7</v>
      </c>
      <c r="AL27" s="263">
        <v>112.2212334614707</v>
      </c>
      <c r="AM27" s="302">
        <v>24919</v>
      </c>
      <c r="AN27" s="301">
        <v>22304.1</v>
      </c>
      <c r="AO27" s="263">
        <v>111.72385346191957</v>
      </c>
      <c r="AP27" s="301">
        <v>25094.1</v>
      </c>
      <c r="AQ27" s="301">
        <v>22553.7</v>
      </c>
      <c r="AR27" s="263">
        <v>111.26378376940369</v>
      </c>
      <c r="AS27" s="301">
        <v>25854.7</v>
      </c>
      <c r="AT27" s="263">
        <v>110.25035286492202</v>
      </c>
      <c r="AU27" s="302">
        <v>24341.5</v>
      </c>
      <c r="AV27" s="301">
        <v>22891.4</v>
      </c>
      <c r="AW27" s="263">
        <f t="shared" si="0"/>
        <v>106.33469337829926</v>
      </c>
      <c r="AX27" s="302">
        <v>24534.2</v>
      </c>
      <c r="AY27" s="301">
        <v>23267.200000000001</v>
      </c>
      <c r="AZ27" s="263">
        <f t="shared" si="1"/>
        <v>105.44543391555494</v>
      </c>
      <c r="BA27" s="302">
        <v>24961.5</v>
      </c>
      <c r="BB27" s="301">
        <v>23747.3</v>
      </c>
      <c r="BC27" s="263">
        <f t="shared" si="2"/>
        <v>105.11300232026377</v>
      </c>
      <c r="BD27" s="302">
        <v>25121.599999999999</v>
      </c>
      <c r="BE27" s="301">
        <v>23925.8</v>
      </c>
      <c r="BF27" s="263">
        <f t="shared" si="3"/>
        <v>104.99795200160496</v>
      </c>
      <c r="BG27" s="302">
        <v>26185.1</v>
      </c>
      <c r="BH27" s="301">
        <v>24837.9</v>
      </c>
      <c r="BI27" s="263">
        <f t="shared" si="4"/>
        <v>105.42396901509386</v>
      </c>
      <c r="BJ27" s="302">
        <v>27870.400000000001</v>
      </c>
      <c r="BK27" s="301">
        <v>26387</v>
      </c>
      <c r="BL27" s="263">
        <f t="shared" si="5"/>
        <v>105.62170765907454</v>
      </c>
      <c r="BM27" s="302">
        <v>26879.3</v>
      </c>
      <c r="BN27" s="301">
        <v>25577.9</v>
      </c>
      <c r="BO27" s="263">
        <f t="shared" si="6"/>
        <v>105.08798611301162</v>
      </c>
      <c r="BP27" s="302">
        <v>25918.3</v>
      </c>
      <c r="BQ27" s="301">
        <v>24759.9</v>
      </c>
      <c r="BR27" s="263">
        <f t="shared" si="7"/>
        <v>104.67853262735309</v>
      </c>
      <c r="BS27" s="302">
        <v>25959.7</v>
      </c>
      <c r="BT27" s="301">
        <v>24817.7</v>
      </c>
      <c r="BU27" s="263">
        <f t="shared" si="8"/>
        <v>104.60155453567414</v>
      </c>
      <c r="BV27" s="302">
        <v>26017.8</v>
      </c>
      <c r="BW27" s="301">
        <v>24898.400000000001</v>
      </c>
      <c r="BX27" s="263">
        <f t="shared" si="9"/>
        <v>104.49587122064068</v>
      </c>
      <c r="BY27" s="302">
        <v>26157.7</v>
      </c>
      <c r="BZ27" s="301">
        <v>25075.1</v>
      </c>
      <c r="CA27" s="263">
        <f t="shared" si="11"/>
        <v>104.31743043896138</v>
      </c>
      <c r="CB27" s="303">
        <v>26888.3</v>
      </c>
      <c r="CC27" s="303">
        <v>25837.599999999999</v>
      </c>
      <c r="CD27" s="263">
        <f t="shared" si="16"/>
        <v>104.06655416911788</v>
      </c>
      <c r="CE27" s="304">
        <v>26888.3</v>
      </c>
      <c r="CF27" s="319">
        <f t="shared" si="10"/>
        <v>103.99772575199093</v>
      </c>
      <c r="CG27" s="303">
        <v>25133</v>
      </c>
      <c r="CH27" s="303">
        <v>24377.7</v>
      </c>
      <c r="CI27" s="319">
        <f t="shared" si="17"/>
        <v>103.09832346775947</v>
      </c>
      <c r="CJ27" s="303">
        <v>25470.7</v>
      </c>
      <c r="CK27" s="303">
        <v>24573.200000000001</v>
      </c>
      <c r="CL27" s="319">
        <f t="shared" si="12"/>
        <v>103.65235296990217</v>
      </c>
      <c r="CM27" s="303">
        <v>25915.5</v>
      </c>
      <c r="CN27" s="303">
        <v>25009.1</v>
      </c>
      <c r="CO27" s="319">
        <f t="shared" si="13"/>
        <v>103.62428076180269</v>
      </c>
      <c r="CP27" s="303">
        <v>26112.6</v>
      </c>
      <c r="CQ27" s="303">
        <v>25184.3</v>
      </c>
      <c r="CR27" s="319">
        <f t="shared" si="14"/>
        <v>103.68602661181767</v>
      </c>
      <c r="CS27" s="303">
        <v>27229.1</v>
      </c>
      <c r="CT27" s="303">
        <v>26225.7</v>
      </c>
      <c r="CU27" s="319">
        <f t="shared" si="15"/>
        <v>103.82601798998692</v>
      </c>
    </row>
    <row r="28" spans="1:99" ht="14.45" customHeight="1">
      <c r="A28" s="270" t="s">
        <v>228</v>
      </c>
      <c r="B28" s="300">
        <v>10064.1</v>
      </c>
      <c r="C28" s="300">
        <v>12982.2</v>
      </c>
      <c r="D28" s="261">
        <v>14832.3</v>
      </c>
      <c r="E28" s="307">
        <v>15698</v>
      </c>
      <c r="F28" s="301">
        <v>17646.099999999999</v>
      </c>
      <c r="G28" s="263">
        <v>112.4098611288062</v>
      </c>
      <c r="H28" s="301">
        <v>20664</v>
      </c>
      <c r="I28" s="263">
        <v>117.10236256169919</v>
      </c>
      <c r="J28" s="301">
        <v>24455</v>
      </c>
      <c r="K28" s="263">
        <v>118.34591560201315</v>
      </c>
      <c r="L28" s="301">
        <v>24996.2</v>
      </c>
      <c r="M28" s="301">
        <v>20313.2</v>
      </c>
      <c r="N28" s="263">
        <v>123.05397475533151</v>
      </c>
      <c r="O28" s="301">
        <v>24598.36</v>
      </c>
      <c r="P28" s="301">
        <v>20200.900000000001</v>
      </c>
      <c r="Q28" s="263">
        <v>121.76863407075922</v>
      </c>
      <c r="R28" s="302">
        <v>25125.7</v>
      </c>
      <c r="S28" s="301">
        <v>20767.3</v>
      </c>
      <c r="T28" s="263">
        <v>120.98683988770809</v>
      </c>
      <c r="U28" s="302">
        <v>25287.599999999999</v>
      </c>
      <c r="V28" s="301">
        <v>21126.1</v>
      </c>
      <c r="W28" s="263">
        <v>119.69838256942833</v>
      </c>
      <c r="X28" s="302">
        <v>25846.1</v>
      </c>
      <c r="Y28" s="301">
        <v>21937.7</v>
      </c>
      <c r="Z28" s="263">
        <v>117.81590595185456</v>
      </c>
      <c r="AA28" s="302">
        <v>26523.8</v>
      </c>
      <c r="AB28" s="301">
        <v>22715.1</v>
      </c>
      <c r="AC28" s="263">
        <v>116.76726054474777</v>
      </c>
      <c r="AD28" s="302">
        <v>26621.9</v>
      </c>
      <c r="AE28" s="301">
        <v>22971.599999999999</v>
      </c>
      <c r="AF28" s="263">
        <v>115.8904908669836</v>
      </c>
      <c r="AG28" s="302">
        <v>26498.2</v>
      </c>
      <c r="AH28" s="301">
        <v>23006.5</v>
      </c>
      <c r="AI28" s="263">
        <v>115.17701519135896</v>
      </c>
      <c r="AJ28" s="302">
        <v>26416.2</v>
      </c>
      <c r="AK28" s="301">
        <v>23106.400000000001</v>
      </c>
      <c r="AL28" s="263">
        <v>114.32416992694665</v>
      </c>
      <c r="AM28" s="302">
        <v>26378.1</v>
      </c>
      <c r="AN28" s="301">
        <v>23289.3</v>
      </c>
      <c r="AO28" s="263">
        <v>113.2627429763883</v>
      </c>
      <c r="AP28" s="301">
        <v>26450.9</v>
      </c>
      <c r="AQ28" s="301">
        <v>23542.7</v>
      </c>
      <c r="AR28" s="263">
        <v>112.3528737145697</v>
      </c>
      <c r="AS28" s="301">
        <v>27122.6</v>
      </c>
      <c r="AT28" s="263">
        <v>110.90819873236558</v>
      </c>
      <c r="AU28" s="302">
        <v>27061.599999999999</v>
      </c>
      <c r="AV28" s="301">
        <v>24985.599999999999</v>
      </c>
      <c r="AW28" s="263">
        <f t="shared" si="0"/>
        <v>108.30878586065573</v>
      </c>
      <c r="AX28" s="302">
        <v>26199.200000000001</v>
      </c>
      <c r="AY28" s="301">
        <v>24508</v>
      </c>
      <c r="AZ28" s="263">
        <f t="shared" si="1"/>
        <v>106.90060388444589</v>
      </c>
      <c r="BA28" s="302">
        <v>26371.8</v>
      </c>
      <c r="BB28" s="301">
        <v>25053.200000000001</v>
      </c>
      <c r="BC28" s="263">
        <f t="shared" si="2"/>
        <v>105.26319991059026</v>
      </c>
      <c r="BD28" s="302">
        <v>26517.3</v>
      </c>
      <c r="BE28" s="301">
        <v>25218.3</v>
      </c>
      <c r="BF28" s="263">
        <f t="shared" si="3"/>
        <v>105.15102128216414</v>
      </c>
      <c r="BG28" s="302">
        <v>27051.7</v>
      </c>
      <c r="BH28" s="301">
        <v>25777</v>
      </c>
      <c r="BI28" s="263">
        <f t="shared" si="4"/>
        <v>104.9451061023393</v>
      </c>
      <c r="BJ28" s="302">
        <v>27626.5</v>
      </c>
      <c r="BK28" s="301">
        <v>26451.1</v>
      </c>
      <c r="BL28" s="263">
        <f t="shared" si="5"/>
        <v>104.44367152972845</v>
      </c>
      <c r="BM28" s="302">
        <v>27765.9</v>
      </c>
      <c r="BN28" s="301">
        <v>26546.1</v>
      </c>
      <c r="BO28" s="263">
        <f t="shared" si="6"/>
        <v>104.5950252579475</v>
      </c>
      <c r="BP28" s="302">
        <v>27573.3</v>
      </c>
      <c r="BQ28" s="301">
        <v>26417</v>
      </c>
      <c r="BR28" s="263">
        <f t="shared" si="7"/>
        <v>104.3771056516637</v>
      </c>
      <c r="BS28" s="302">
        <v>27432.9</v>
      </c>
      <c r="BT28" s="301">
        <v>26333.5</v>
      </c>
      <c r="BU28" s="263">
        <f t="shared" si="8"/>
        <v>104.17491028537795</v>
      </c>
      <c r="BV28" s="302">
        <v>27410</v>
      </c>
      <c r="BW28" s="301">
        <v>26304.2</v>
      </c>
      <c r="BX28" s="263">
        <f t="shared" si="9"/>
        <v>104.20389139376982</v>
      </c>
      <c r="BY28" s="302">
        <v>27432.400000000001</v>
      </c>
      <c r="BZ28" s="301">
        <v>26378.400000000001</v>
      </c>
      <c r="CA28" s="263">
        <f t="shared" si="11"/>
        <v>103.99569344615291</v>
      </c>
      <c r="CB28" s="303">
        <v>28035.1</v>
      </c>
      <c r="CC28" s="303">
        <v>27046.9</v>
      </c>
      <c r="CD28" s="263">
        <f t="shared" si="16"/>
        <v>103.65365346860453</v>
      </c>
      <c r="CE28" s="304">
        <v>28035.1</v>
      </c>
      <c r="CF28" s="319">
        <f t="shared" si="10"/>
        <v>103.36435297500977</v>
      </c>
      <c r="CG28" s="303">
        <v>28640.1</v>
      </c>
      <c r="CH28" s="303">
        <v>27052.2</v>
      </c>
      <c r="CI28" s="319">
        <f>CG28/CH28*100</f>
        <v>105.86976290283229</v>
      </c>
      <c r="CJ28" s="303">
        <v>27687.599999999999</v>
      </c>
      <c r="CK28" s="303">
        <v>26200.9</v>
      </c>
      <c r="CL28" s="319">
        <f t="shared" si="12"/>
        <v>105.67423256453021</v>
      </c>
      <c r="CM28" s="303">
        <v>27919.3</v>
      </c>
      <c r="CN28" s="303">
        <v>26404.9</v>
      </c>
      <c r="CO28" s="319">
        <f t="shared" si="13"/>
        <v>105.73529913008571</v>
      </c>
      <c r="CP28" s="303">
        <v>28082</v>
      </c>
      <c r="CQ28" s="303">
        <v>26572.3</v>
      </c>
      <c r="CR28" s="319">
        <f t="shared" si="14"/>
        <v>105.68148033854806</v>
      </c>
      <c r="CS28" s="303">
        <v>28589.599999999999</v>
      </c>
      <c r="CT28" s="303">
        <v>27117.5</v>
      </c>
      <c r="CU28" s="319">
        <f t="shared" si="15"/>
        <v>105.42859776896837</v>
      </c>
    </row>
    <row r="29" spans="1:99" ht="14.45" customHeight="1">
      <c r="A29" s="320" t="s">
        <v>229</v>
      </c>
      <c r="B29" s="321"/>
      <c r="C29" s="321"/>
      <c r="D29" s="321"/>
      <c r="E29" s="322"/>
      <c r="F29" s="322"/>
      <c r="G29" s="323"/>
      <c r="H29" s="322">
        <v>15787</v>
      </c>
      <c r="I29" s="323"/>
      <c r="J29" s="322">
        <v>17891.8</v>
      </c>
      <c r="K29" s="323">
        <v>113.33248875657185</v>
      </c>
      <c r="L29" s="322">
        <v>17233.599999999999</v>
      </c>
      <c r="M29" s="322">
        <v>15105.4</v>
      </c>
      <c r="N29" s="323">
        <v>114.08900128430892</v>
      </c>
      <c r="O29" s="322">
        <v>17430.099999999999</v>
      </c>
      <c r="P29" s="322">
        <v>15348.8</v>
      </c>
      <c r="Q29" s="323">
        <v>113.56001772125508</v>
      </c>
      <c r="R29" s="322">
        <v>17808.599999999999</v>
      </c>
      <c r="S29" s="322">
        <v>15658.5</v>
      </c>
      <c r="T29" s="323">
        <v>113.73120030654276</v>
      </c>
      <c r="U29" s="322">
        <v>18256</v>
      </c>
      <c r="V29" s="322">
        <v>16123</v>
      </c>
      <c r="W29" s="323">
        <v>113.22954785089622</v>
      </c>
      <c r="X29" s="322">
        <v>18754</v>
      </c>
      <c r="Y29" s="322">
        <v>16436.7</v>
      </c>
      <c r="Z29" s="323">
        <v>114.09832873995387</v>
      </c>
      <c r="AA29" s="322">
        <v>19291.3</v>
      </c>
      <c r="AB29" s="322">
        <v>16705.3</v>
      </c>
      <c r="AC29" s="323">
        <v>115.48011708858866</v>
      </c>
      <c r="AD29" s="322">
        <v>19549.900000000001</v>
      </c>
      <c r="AE29" s="322">
        <v>16955.5</v>
      </c>
      <c r="AF29" s="323">
        <v>115.30122968948129</v>
      </c>
      <c r="AG29" s="322">
        <v>19573.400000000001</v>
      </c>
      <c r="AH29" s="322">
        <v>17007</v>
      </c>
      <c r="AI29" s="323">
        <v>115.09025695301935</v>
      </c>
      <c r="AJ29" s="322">
        <v>19736</v>
      </c>
      <c r="AK29" s="322">
        <v>17047.5</v>
      </c>
      <c r="AL29" s="323">
        <v>115.77064085643056</v>
      </c>
      <c r="AM29" s="322">
        <v>19734.099999999999</v>
      </c>
      <c r="AN29" s="322">
        <v>17193</v>
      </c>
      <c r="AO29" s="323">
        <v>114.77985226545687</v>
      </c>
      <c r="AP29" s="322">
        <v>19691.099999999999</v>
      </c>
      <c r="AQ29" s="322">
        <v>17249.3</v>
      </c>
      <c r="AR29" s="323">
        <v>114.15593676265124</v>
      </c>
      <c r="AS29" s="322">
        <v>20392.5</v>
      </c>
      <c r="AT29" s="323">
        <v>113.9767938385182</v>
      </c>
      <c r="AU29" s="322">
        <v>19301.7</v>
      </c>
      <c r="AV29" s="322">
        <v>17290.3</v>
      </c>
      <c r="AW29" s="323">
        <f>AU29/AV29*100</f>
        <v>111.63311220742267</v>
      </c>
      <c r="AX29" s="322">
        <v>18950.8</v>
      </c>
      <c r="AY29" s="322">
        <v>17342</v>
      </c>
      <c r="AZ29" s="323">
        <f>AX29/AY29*100</f>
        <v>109.27690001153269</v>
      </c>
      <c r="BA29" s="322">
        <v>19687.099999999999</v>
      </c>
      <c r="BB29" s="322">
        <v>17683.099999999999</v>
      </c>
      <c r="BC29" s="323">
        <f>BA29/BB29*100</f>
        <v>111.33285453342457</v>
      </c>
      <c r="BD29" s="322">
        <v>19908.5</v>
      </c>
      <c r="BE29" s="322">
        <v>18186.7</v>
      </c>
      <c r="BF29" s="323">
        <f>BD29/BE29*100</f>
        <v>109.46735801437313</v>
      </c>
      <c r="BG29" s="322">
        <v>20167.2</v>
      </c>
      <c r="BH29" s="322">
        <v>18691.599999999999</v>
      </c>
      <c r="BI29" s="323">
        <f>BG29/BH29*100</f>
        <v>107.89445526332686</v>
      </c>
      <c r="BJ29" s="322">
        <v>20446.2</v>
      </c>
      <c r="BK29" s="322">
        <v>19226.400000000001</v>
      </c>
      <c r="BL29" s="323">
        <f>BJ29/BK29*100</f>
        <v>106.34440144800898</v>
      </c>
      <c r="BM29" s="322">
        <v>20747.2</v>
      </c>
      <c r="BN29" s="322">
        <v>19492.400000000001</v>
      </c>
      <c r="BO29" s="323">
        <f>BM29/BN29*100</f>
        <v>106.43738072274323</v>
      </c>
      <c r="BP29" s="322">
        <v>20842</v>
      </c>
      <c r="BQ29" s="322">
        <v>19515.8</v>
      </c>
      <c r="BR29" s="323">
        <f>BP29/BQ29*100</f>
        <v>106.79551952776724</v>
      </c>
      <c r="BS29" s="322">
        <v>20770.7</v>
      </c>
      <c r="BT29" s="322">
        <v>19652.3</v>
      </c>
      <c r="BU29" s="323">
        <f>BS29/BT29*100</f>
        <v>105.69093693867895</v>
      </c>
      <c r="BV29" s="322">
        <v>20863.5</v>
      </c>
      <c r="BW29" s="322">
        <v>19736.099999999999</v>
      </c>
      <c r="BX29" s="323">
        <f>BV29/BW29*100</f>
        <v>105.71237478529194</v>
      </c>
      <c r="BY29" s="322">
        <v>20841.599999999999</v>
      </c>
      <c r="BZ29" s="322">
        <v>19714.7</v>
      </c>
      <c r="CA29" s="323">
        <f>BY29/BZ29*100</f>
        <v>105.71603930062339</v>
      </c>
      <c r="CB29" s="324">
        <v>21519.200000000001</v>
      </c>
      <c r="CC29" s="324">
        <v>20394.099999999999</v>
      </c>
      <c r="CD29" s="325">
        <f t="shared" si="16"/>
        <v>105.51679162110612</v>
      </c>
      <c r="CE29" s="326">
        <v>21519.200000000001</v>
      </c>
      <c r="CF29" s="327">
        <f t="shared" si="10"/>
        <v>105.52507049160231</v>
      </c>
      <c r="CG29" s="328">
        <v>19503.900000000001</v>
      </c>
      <c r="CH29" s="328">
        <v>19290.099999999999</v>
      </c>
      <c r="CI29" s="327">
        <f t="shared" si="17"/>
        <v>101.10834054774212</v>
      </c>
      <c r="CJ29" s="328">
        <v>20016.5</v>
      </c>
      <c r="CK29" s="328">
        <v>19016.599999999999</v>
      </c>
      <c r="CL29" s="327">
        <f>CJ29/CK29*100</f>
        <v>105.25803771441792</v>
      </c>
      <c r="CM29" s="328">
        <v>20572</v>
      </c>
      <c r="CN29" s="328">
        <v>19758.2</v>
      </c>
      <c r="CO29" s="327">
        <f t="shared" si="13"/>
        <v>104.11879624662166</v>
      </c>
      <c r="CP29" s="621">
        <v>21068.7</v>
      </c>
      <c r="CQ29" s="621">
        <v>19982.3</v>
      </c>
      <c r="CR29" s="327">
        <f t="shared" si="14"/>
        <v>105.43681157824676</v>
      </c>
      <c r="CS29" s="621">
        <v>21389.599999999999</v>
      </c>
      <c r="CT29" s="621">
        <v>20242.3</v>
      </c>
      <c r="CU29" s="327">
        <f>CS29/CT29*100</f>
        <v>105.66783418880266</v>
      </c>
    </row>
    <row r="30" spans="1:99" ht="29.45" customHeight="1">
      <c r="A30" s="270" t="s">
        <v>230</v>
      </c>
      <c r="B30" s="300">
        <v>10582.8</v>
      </c>
      <c r="C30" s="300">
        <v>13555.4</v>
      </c>
      <c r="D30" s="261">
        <v>15212.5</v>
      </c>
      <c r="E30" s="307">
        <v>16244</v>
      </c>
      <c r="F30" s="301">
        <v>18181.599999999999</v>
      </c>
      <c r="G30" s="263">
        <v>111.92809652794877</v>
      </c>
      <c r="H30" s="301">
        <v>20977</v>
      </c>
      <c r="I30" s="263">
        <v>115.37488449861399</v>
      </c>
      <c r="J30" s="301">
        <v>24805.3</v>
      </c>
      <c r="K30" s="263">
        <v>118.24998808218525</v>
      </c>
      <c r="L30" s="301">
        <v>25820</v>
      </c>
      <c r="M30" s="301">
        <v>22403.1</v>
      </c>
      <c r="N30" s="263">
        <v>115.25190710214213</v>
      </c>
      <c r="O30" s="301">
        <v>25565.3</v>
      </c>
      <c r="P30" s="301">
        <v>22008.1</v>
      </c>
      <c r="Q30" s="263">
        <v>116.16313993484218</v>
      </c>
      <c r="R30" s="302">
        <v>26526.799999999999</v>
      </c>
      <c r="S30" s="301">
        <v>22443.3</v>
      </c>
      <c r="T30" s="263">
        <v>118.19473963276346</v>
      </c>
      <c r="U30" s="302">
        <v>26801</v>
      </c>
      <c r="V30" s="301">
        <v>22764.5</v>
      </c>
      <c r="W30" s="263">
        <v>117.73155571174416</v>
      </c>
      <c r="X30" s="302">
        <v>27004.2</v>
      </c>
      <c r="Y30" s="301">
        <v>22924</v>
      </c>
      <c r="Z30" s="263">
        <v>117.7988134705985</v>
      </c>
      <c r="AA30" s="302">
        <v>27422.400000000001</v>
      </c>
      <c r="AB30" s="301">
        <v>23222.799999999999</v>
      </c>
      <c r="AC30" s="263">
        <v>118.0839519782283</v>
      </c>
      <c r="AD30" s="302">
        <v>27454.6</v>
      </c>
      <c r="AE30" s="301">
        <v>23350.400000000001</v>
      </c>
      <c r="AF30" s="263">
        <v>117.57657256406742</v>
      </c>
      <c r="AG30" s="302">
        <v>27142</v>
      </c>
      <c r="AH30" s="301">
        <v>23300.1</v>
      </c>
      <c r="AI30" s="263">
        <v>116.48877043446166</v>
      </c>
      <c r="AJ30" s="302">
        <v>27275.1</v>
      </c>
      <c r="AK30" s="301">
        <v>23521.9</v>
      </c>
      <c r="AL30" s="263">
        <v>115.95619401493926</v>
      </c>
      <c r="AM30" s="302">
        <v>27308.7</v>
      </c>
      <c r="AN30" s="301">
        <v>23683.5</v>
      </c>
      <c r="AO30" s="263">
        <v>115.30685920577616</v>
      </c>
      <c r="AP30" s="301">
        <v>27430.9</v>
      </c>
      <c r="AQ30" s="301">
        <v>23892.2</v>
      </c>
      <c r="AR30" s="263">
        <v>114.81110990197638</v>
      </c>
      <c r="AS30" s="301">
        <v>28206.799999999999</v>
      </c>
      <c r="AT30" s="263">
        <v>113.71279524940235</v>
      </c>
      <c r="AU30" s="302">
        <v>28086.799999999999</v>
      </c>
      <c r="AV30" s="301">
        <v>25428.3</v>
      </c>
      <c r="AW30" s="263">
        <f>AU30/AV30*100</f>
        <v>110.45488687800599</v>
      </c>
      <c r="AX30" s="302">
        <v>27993.599999999999</v>
      </c>
      <c r="AY30" s="301">
        <v>25279.599999999999</v>
      </c>
      <c r="AZ30" s="263">
        <f>AX30/AY30*100</f>
        <v>110.73592936597099</v>
      </c>
      <c r="BA30" s="302">
        <v>28481</v>
      </c>
      <c r="BB30" s="301">
        <v>26239</v>
      </c>
      <c r="BC30" s="263">
        <f>BA30/BB30*100</f>
        <v>108.54453294713974</v>
      </c>
      <c r="BD30" s="302">
        <v>28777.1</v>
      </c>
      <c r="BE30" s="301">
        <v>26553</v>
      </c>
      <c r="BF30" s="263">
        <f>BD30/BE30*100</f>
        <v>108.37607803261402</v>
      </c>
      <c r="BG30" s="302">
        <v>28983.3</v>
      </c>
      <c r="BH30" s="301">
        <v>26740.7</v>
      </c>
      <c r="BI30" s="263">
        <f>BG30/BH30*100</f>
        <v>108.38646707079469</v>
      </c>
      <c r="BJ30" s="302">
        <v>29487</v>
      </c>
      <c r="BK30" s="301">
        <v>27167.9</v>
      </c>
      <c r="BL30" s="263">
        <f>BJ30/BK30*100</f>
        <v>108.53617688522115</v>
      </c>
      <c r="BM30" s="302">
        <v>29437.9</v>
      </c>
      <c r="BN30" s="301">
        <v>27192.2</v>
      </c>
      <c r="BO30" s="263">
        <f>BM30/BN30*100</f>
        <v>108.25861828024213</v>
      </c>
      <c r="BP30" s="302">
        <v>29126.9</v>
      </c>
      <c r="BQ30" s="301">
        <v>26895</v>
      </c>
      <c r="BR30" s="263">
        <f>BP30/BQ30*100</f>
        <v>108.29856850715747</v>
      </c>
      <c r="BS30" s="302">
        <v>29189.7</v>
      </c>
      <c r="BT30" s="301">
        <v>27027.599999999999</v>
      </c>
      <c r="BU30" s="263">
        <f>BS30/BT30*100</f>
        <v>107.99960040847134</v>
      </c>
      <c r="BV30" s="302">
        <v>29238.5</v>
      </c>
      <c r="BW30" s="301">
        <v>27066.7</v>
      </c>
      <c r="BX30" s="263">
        <f>BV30/BW30*100</f>
        <v>108.023881743988</v>
      </c>
      <c r="BY30" s="302">
        <v>29284.400000000001</v>
      </c>
      <c r="BZ30" s="301">
        <v>27189.599999999999</v>
      </c>
      <c r="CA30" s="263">
        <f>BY30/BZ30*100</f>
        <v>107.7044163945038</v>
      </c>
      <c r="CB30" s="303">
        <v>30067</v>
      </c>
      <c r="CC30" s="303">
        <v>27965.3</v>
      </c>
      <c r="CD30" s="263">
        <f>CB30/CC30*100</f>
        <v>107.51538513801033</v>
      </c>
      <c r="CE30" s="304">
        <v>30067</v>
      </c>
      <c r="CF30" s="265">
        <f>CE30/AS30*100</f>
        <v>106.59486364990003</v>
      </c>
      <c r="CG30" s="305">
        <v>30185</v>
      </c>
      <c r="CH30" s="305">
        <v>28007.8</v>
      </c>
      <c r="CI30" s="265">
        <f t="shared" si="17"/>
        <v>107.7735487971208</v>
      </c>
      <c r="CJ30" s="305">
        <v>30313.599999999999</v>
      </c>
      <c r="CK30" s="305">
        <v>27925.3</v>
      </c>
      <c r="CL30" s="265">
        <f t="shared" si="12"/>
        <v>108.55245959756923</v>
      </c>
      <c r="CM30" s="305">
        <v>31035.7</v>
      </c>
      <c r="CN30" s="305">
        <v>28408.5</v>
      </c>
      <c r="CO30" s="265">
        <f t="shared" si="13"/>
        <v>109.24793635707624</v>
      </c>
      <c r="CP30" s="303">
        <v>31300.1</v>
      </c>
      <c r="CQ30" s="303">
        <v>28723.3</v>
      </c>
      <c r="CR30" s="319">
        <f t="shared" si="14"/>
        <v>108.97111404330282</v>
      </c>
      <c r="CS30" s="303">
        <v>31285.7</v>
      </c>
      <c r="CT30" s="303">
        <v>28914</v>
      </c>
      <c r="CU30" s="319">
        <f t="shared" si="15"/>
        <v>108.2026008162136</v>
      </c>
    </row>
    <row r="31" spans="1:99" ht="14.45" customHeight="1">
      <c r="A31" s="285" t="s">
        <v>231</v>
      </c>
      <c r="B31" s="286"/>
      <c r="C31" s="286"/>
      <c r="D31" s="286"/>
      <c r="E31" s="329" t="s">
        <v>232</v>
      </c>
      <c r="F31" s="330"/>
      <c r="G31" s="331"/>
      <c r="H31" s="287">
        <v>13412.7</v>
      </c>
      <c r="I31" s="288"/>
      <c r="J31" s="287">
        <v>15237.6</v>
      </c>
      <c r="K31" s="288">
        <v>113.60576170346015</v>
      </c>
      <c r="L31" s="287">
        <v>14688.8</v>
      </c>
      <c r="M31" s="287">
        <v>13192.5</v>
      </c>
      <c r="N31" s="288">
        <v>111.34205040742846</v>
      </c>
      <c r="O31" s="287">
        <v>14324.5</v>
      </c>
      <c r="P31" s="287">
        <v>12884.5</v>
      </c>
      <c r="Q31" s="288">
        <v>111.17621948853274</v>
      </c>
      <c r="R31" s="287">
        <v>14596.1</v>
      </c>
      <c r="S31" s="287">
        <v>13087.9</v>
      </c>
      <c r="T31" s="288">
        <v>111.52362105456186</v>
      </c>
      <c r="U31" s="287">
        <v>14951.5</v>
      </c>
      <c r="V31" s="287">
        <v>13390.2</v>
      </c>
      <c r="W31" s="288">
        <v>111.66002001463757</v>
      </c>
      <c r="X31" s="287">
        <v>15388.8</v>
      </c>
      <c r="Y31" s="287">
        <v>13821.1</v>
      </c>
      <c r="Z31" s="288">
        <v>111.34280194774655</v>
      </c>
      <c r="AA31" s="287">
        <v>15606.9</v>
      </c>
      <c r="AB31" s="287">
        <v>14098.5</v>
      </c>
      <c r="AC31" s="288">
        <v>110.69901053303543</v>
      </c>
      <c r="AD31" s="287">
        <v>16092.3</v>
      </c>
      <c r="AE31" s="287">
        <v>14447.3</v>
      </c>
      <c r="AF31" s="288">
        <v>111.38621057221765</v>
      </c>
      <c r="AG31" s="287">
        <v>16391.5</v>
      </c>
      <c r="AH31" s="287">
        <v>14701.2</v>
      </c>
      <c r="AI31" s="288">
        <v>111.49770086795637</v>
      </c>
      <c r="AJ31" s="287">
        <v>16625.400000000001</v>
      </c>
      <c r="AK31" s="287">
        <v>14804.4</v>
      </c>
      <c r="AL31" s="288">
        <v>112.300397179217</v>
      </c>
      <c r="AM31" s="287">
        <v>16746.900000000001</v>
      </c>
      <c r="AN31" s="287">
        <v>14940</v>
      </c>
      <c r="AO31" s="288">
        <v>112.09437751004016</v>
      </c>
      <c r="AP31" s="287">
        <v>16785.7</v>
      </c>
      <c r="AQ31" s="287">
        <v>15010.4</v>
      </c>
      <c r="AR31" s="288">
        <v>111.82713318765656</v>
      </c>
      <c r="AS31" s="287">
        <v>17045</v>
      </c>
      <c r="AT31" s="288">
        <v>111.8614479970599</v>
      </c>
      <c r="AU31" s="287">
        <v>16417.400000000001</v>
      </c>
      <c r="AV31" s="287">
        <v>14915.1</v>
      </c>
      <c r="AW31" s="288">
        <f>AU31/AV31*100</f>
        <v>110.07234279354481</v>
      </c>
      <c r="AX31" s="287">
        <v>15965.5</v>
      </c>
      <c r="AY31" s="287">
        <v>14516.7</v>
      </c>
      <c r="AZ31" s="288">
        <f>AX31/AY31*100</f>
        <v>109.98022966652199</v>
      </c>
      <c r="BA31" s="287">
        <v>16428.400000000001</v>
      </c>
      <c r="BB31" s="287">
        <v>14797.6</v>
      </c>
      <c r="BC31" s="288">
        <f>BA31/BB31*100</f>
        <v>111.02070606044224</v>
      </c>
      <c r="BD31" s="287">
        <v>16641.400000000001</v>
      </c>
      <c r="BE31" s="287">
        <v>15091.1</v>
      </c>
      <c r="BF31" s="288">
        <f>BD31/BE31*100</f>
        <v>110.27294233024764</v>
      </c>
      <c r="BG31" s="287">
        <v>17088.3</v>
      </c>
      <c r="BH31" s="287">
        <v>15498.9</v>
      </c>
      <c r="BI31" s="288">
        <f>BG31/BH31*100</f>
        <v>110.25492131699667</v>
      </c>
      <c r="BJ31" s="287">
        <v>17363</v>
      </c>
      <c r="BK31" s="287">
        <v>15725.9</v>
      </c>
      <c r="BL31" s="288">
        <f>BJ31/BK31*100</f>
        <v>110.41021499564414</v>
      </c>
      <c r="BM31" s="287">
        <v>17838.2</v>
      </c>
      <c r="BN31" s="287">
        <v>16217.8</v>
      </c>
      <c r="BO31" s="288">
        <f>BM31/BN31*100</f>
        <v>109.99149083106217</v>
      </c>
      <c r="BP31" s="287">
        <v>18214.400000000001</v>
      </c>
      <c r="BQ31" s="287">
        <v>16509.5</v>
      </c>
      <c r="BR31" s="288">
        <f>BP31/BQ31*100</f>
        <v>110.32678155001668</v>
      </c>
      <c r="BS31" s="287">
        <v>18462.099999999999</v>
      </c>
      <c r="BT31" s="287">
        <v>16741.400000000001</v>
      </c>
      <c r="BU31" s="288">
        <f>BS31/BT31*100</f>
        <v>110.27811294156997</v>
      </c>
      <c r="BV31" s="287">
        <v>18603.900000000001</v>
      </c>
      <c r="BW31" s="287">
        <v>16881</v>
      </c>
      <c r="BX31" s="288">
        <f>BV31/BW31*100</f>
        <v>110.20614892482673</v>
      </c>
      <c r="BY31" s="287">
        <v>18651.7</v>
      </c>
      <c r="BZ31" s="287">
        <v>16931</v>
      </c>
      <c r="CA31" s="288">
        <f>BY31/BZ31*100</f>
        <v>110.16301458862443</v>
      </c>
      <c r="CB31" s="332">
        <v>18927.900000000001</v>
      </c>
      <c r="CC31" s="332">
        <v>17160.7</v>
      </c>
      <c r="CD31" s="288">
        <f>CB31/CC31*100</f>
        <v>110.29794821889551</v>
      </c>
      <c r="CE31" s="332">
        <v>18927.900000000001</v>
      </c>
      <c r="CF31" s="333">
        <f t="shared" si="10"/>
        <v>111.04664124376652</v>
      </c>
      <c r="CG31" s="334">
        <v>18218.7</v>
      </c>
      <c r="CH31" s="334">
        <v>16742.7</v>
      </c>
      <c r="CI31" s="333">
        <f>CG31/CH31*100</f>
        <v>108.81578240068805</v>
      </c>
      <c r="CJ31" s="334">
        <v>17925.8</v>
      </c>
      <c r="CK31" s="334">
        <v>16210.1</v>
      </c>
      <c r="CL31" s="333">
        <f t="shared" si="12"/>
        <v>110.58414198555222</v>
      </c>
      <c r="CM31" s="334">
        <v>18328.7</v>
      </c>
      <c r="CN31" s="334">
        <v>16632.900000000001</v>
      </c>
      <c r="CO31" s="333">
        <f t="shared" si="13"/>
        <v>110.19545599384352</v>
      </c>
      <c r="CP31" s="289">
        <v>18619.099999999999</v>
      </c>
      <c r="CQ31" s="289">
        <v>16840.400000000001</v>
      </c>
      <c r="CR31" s="333">
        <f>CP31/CQ31*100</f>
        <v>110.56210066269207</v>
      </c>
      <c r="CS31" s="289">
        <v>19076.7</v>
      </c>
      <c r="CT31" s="289">
        <v>17289</v>
      </c>
      <c r="CU31" s="333">
        <f>CS31/CT31*100</f>
        <v>110.34010064202673</v>
      </c>
    </row>
    <row r="32" spans="1:99" ht="14.45" customHeight="1">
      <c r="A32" s="292" t="s">
        <v>212</v>
      </c>
      <c r="B32" s="246"/>
      <c r="C32" s="246"/>
      <c r="D32" s="246"/>
      <c r="E32" s="335"/>
      <c r="F32" s="335"/>
      <c r="G32" s="335"/>
      <c r="H32" s="293">
        <v>50.319639842431066</v>
      </c>
      <c r="I32" s="335"/>
      <c r="J32" s="293">
        <v>51.030824257525218</v>
      </c>
      <c r="K32" s="335"/>
      <c r="L32" s="293">
        <v>49.733536482139833</v>
      </c>
      <c r="M32" s="293">
        <v>49.85884193698341</v>
      </c>
      <c r="N32" s="335"/>
      <c r="O32" s="293">
        <v>48.749982983705195</v>
      </c>
      <c r="P32" s="293">
        <v>48.802890788641385</v>
      </c>
      <c r="Q32" s="335"/>
      <c r="R32" s="293">
        <v>48.561238442830486</v>
      </c>
      <c r="S32" s="293">
        <v>48.373194954187781</v>
      </c>
      <c r="T32" s="335"/>
      <c r="U32" s="293">
        <v>48.575215805016882</v>
      </c>
      <c r="V32" s="293">
        <v>48.284292514063175</v>
      </c>
      <c r="W32" s="335"/>
      <c r="X32" s="295">
        <v>49.516381257601786</v>
      </c>
      <c r="Y32" s="293">
        <v>49.257981510125241</v>
      </c>
      <c r="Z32" s="335"/>
      <c r="AA32" s="295">
        <v>49.532034009654474</v>
      </c>
      <c r="AB32" s="293">
        <v>49.492385786802032</v>
      </c>
      <c r="AC32" s="335"/>
      <c r="AD32" s="295">
        <v>50.842300814497932</v>
      </c>
      <c r="AE32" s="293">
        <v>50.374479598881436</v>
      </c>
      <c r="AF32" s="335"/>
      <c r="AG32" s="295">
        <v>51.971996664457777</v>
      </c>
      <c r="AH32" s="293">
        <v>51.200679833802923</v>
      </c>
      <c r="AI32" s="335"/>
      <c r="AJ32" s="295">
        <v>52.644011551322322</v>
      </c>
      <c r="AK32" s="293">
        <v>51.482641943796267</v>
      </c>
      <c r="AL32" s="335"/>
      <c r="AM32" s="295">
        <v>52.88606075917388</v>
      </c>
      <c r="AN32" s="293">
        <v>51.768766177739437</v>
      </c>
      <c r="AO32" s="335"/>
      <c r="AP32" s="295">
        <v>52.873508909531317</v>
      </c>
      <c r="AQ32" s="293">
        <v>51.789645107199291</v>
      </c>
      <c r="AR32" s="335"/>
      <c r="AS32" s="295">
        <v>52.26699865691139</v>
      </c>
      <c r="AT32" s="335"/>
      <c r="AU32" s="295">
        <f>AU31/AU5*100</f>
        <v>53.081613781419144</v>
      </c>
      <c r="AV32" s="293">
        <f>AV31/AV5*100</f>
        <v>50.662531716943903</v>
      </c>
      <c r="AW32" s="335"/>
      <c r="AX32" s="295">
        <f>AX31/AX5*100</f>
        <v>51.337663590469148</v>
      </c>
      <c r="AY32" s="293">
        <f>AY31/AY5*100</f>
        <v>49.643830557046961</v>
      </c>
      <c r="AZ32" s="335"/>
      <c r="BA32" s="295">
        <f>BA31/BA5*100</f>
        <v>52.045429345329552</v>
      </c>
      <c r="BB32" s="293">
        <f>BB31/BB5*100</f>
        <v>49.426492888779038</v>
      </c>
      <c r="BC32" s="335"/>
      <c r="BD32" s="295">
        <f>BD31/BD5*100</f>
        <v>51.589562672635346</v>
      </c>
      <c r="BE32" s="293">
        <f>BE31/BE5*100</f>
        <v>49.229961212619436</v>
      </c>
      <c r="BF32" s="335"/>
      <c r="BG32" s="295">
        <f>BG31/BG5*100</f>
        <v>52.293300038558286</v>
      </c>
      <c r="BH32" s="293">
        <f>BH31/BH5*100</f>
        <v>50.063633779523485</v>
      </c>
      <c r="BI32" s="335"/>
      <c r="BJ32" s="295">
        <f>BJ31/BJ5*100</f>
        <v>52.418502708022629</v>
      </c>
      <c r="BK32" s="293">
        <f>BK31/BK5*100</f>
        <v>50.066379922381657</v>
      </c>
      <c r="BL32" s="335"/>
      <c r="BM32" s="295">
        <f>BM31/BM5*100</f>
        <v>53.67487317128947</v>
      </c>
      <c r="BN32" s="293">
        <f>BN31/BN5*100</f>
        <v>51.399250774896522</v>
      </c>
      <c r="BO32" s="335"/>
      <c r="BP32" s="295">
        <f>BP31/BP5*100</f>
        <v>55.028731291427746</v>
      </c>
      <c r="BQ32" s="293">
        <f>BQ31/BQ5*100</f>
        <v>52.511132315521621</v>
      </c>
      <c r="BR32" s="335"/>
      <c r="BS32" s="295">
        <f>BS31/BS5*100</f>
        <v>55.81450891237575</v>
      </c>
      <c r="BT32" s="293">
        <f>BT31/BT5*100</f>
        <v>53.17819558664241</v>
      </c>
      <c r="BU32" s="335"/>
      <c r="BV32" s="295">
        <f>BV31/BV5*100</f>
        <v>56.19410085632731</v>
      </c>
      <c r="BW32" s="293">
        <f>BW31/BW5*100</f>
        <v>53.475038013177901</v>
      </c>
      <c r="BX32" s="335"/>
      <c r="BY32" s="295">
        <f>BY31/BY5*100</f>
        <v>56.301070075614653</v>
      </c>
      <c r="BZ32" s="293">
        <f>BZ31/BZ5*100</f>
        <v>53.496330046225935</v>
      </c>
      <c r="CA32" s="335"/>
      <c r="CB32" s="295">
        <f>CB31/CB5*100</f>
        <v>55.700929628942973</v>
      </c>
      <c r="CC32" s="293">
        <f>CC31/CC5*100</f>
        <v>52.772114334917056</v>
      </c>
      <c r="CD32" s="335"/>
      <c r="CE32" s="296">
        <f>CE31/CE5*100</f>
        <v>55.700929628942973</v>
      </c>
      <c r="CF32" s="265"/>
      <c r="CG32" s="316">
        <f>CG31/CG5*100</f>
        <v>55.783598084483586</v>
      </c>
      <c r="CH32" s="316">
        <f>CH31/CH5*100</f>
        <v>54.222451081359424</v>
      </c>
      <c r="CI32" s="317"/>
      <c r="CJ32" s="316">
        <f>CJ31/CJ5*100</f>
        <v>53.910072688887347</v>
      </c>
      <c r="CK32" s="316">
        <f>CK31/CK5*100</f>
        <v>52.238743441999567</v>
      </c>
      <c r="CL32" s="267"/>
      <c r="CM32" s="316">
        <f>CM31/CM5*100</f>
        <v>53.908733951969893</v>
      </c>
      <c r="CN32" s="316">
        <f>CN31/CN5*100</f>
        <v>52.704308451815493</v>
      </c>
      <c r="CO32" s="267"/>
      <c r="CS32" s="316">
        <f>CS31/CS5*100</f>
        <v>54.261764438174119</v>
      </c>
      <c r="CT32" s="316">
        <f>CT31/CT5*100</f>
        <v>52.8890275687383</v>
      </c>
      <c r="CU32" s="267"/>
    </row>
  </sheetData>
  <mergeCells count="98">
    <mergeCell ref="CS3:CS4"/>
    <mergeCell ref="CT3:CT4"/>
    <mergeCell ref="CU3:CU4"/>
    <mergeCell ref="CO3:CO4"/>
    <mergeCell ref="CH3:CH4"/>
    <mergeCell ref="CI3:CI4"/>
    <mergeCell ref="CJ3:CJ4"/>
    <mergeCell ref="CK3:CK4"/>
    <mergeCell ref="CL3:CL4"/>
    <mergeCell ref="CM3:CM4"/>
    <mergeCell ref="CC3:CC4"/>
    <mergeCell ref="CD3:CD4"/>
    <mergeCell ref="CE3:CE4"/>
    <mergeCell ref="CF3:CF4"/>
    <mergeCell ref="CG3:CG4"/>
    <mergeCell ref="CN3:CN4"/>
    <mergeCell ref="BW3:BW4"/>
    <mergeCell ref="BX3:BX4"/>
    <mergeCell ref="BY3:BY4"/>
    <mergeCell ref="BZ3:BZ4"/>
    <mergeCell ref="CA3:CA4"/>
    <mergeCell ref="CB3:CB4"/>
    <mergeCell ref="BQ3:BQ4"/>
    <mergeCell ref="BR3:BR4"/>
    <mergeCell ref="BS3:BS4"/>
    <mergeCell ref="BT3:BT4"/>
    <mergeCell ref="BU3:BU4"/>
    <mergeCell ref="BV3:BV4"/>
    <mergeCell ref="BK3:BK4"/>
    <mergeCell ref="BL3:BL4"/>
    <mergeCell ref="BM3:BM4"/>
    <mergeCell ref="BN3:BN4"/>
    <mergeCell ref="BO3:BO4"/>
    <mergeCell ref="BP3:BP4"/>
    <mergeCell ref="BE3:BE4"/>
    <mergeCell ref="BF3:BF4"/>
    <mergeCell ref="BG3:BG4"/>
    <mergeCell ref="BH3:BH4"/>
    <mergeCell ref="BI3:BI4"/>
    <mergeCell ref="BJ3:BJ4"/>
    <mergeCell ref="AY3:AY4"/>
    <mergeCell ref="AZ3:AZ4"/>
    <mergeCell ref="BA3:BA4"/>
    <mergeCell ref="BB3:BB4"/>
    <mergeCell ref="BC3:BC4"/>
    <mergeCell ref="BD3:BD4"/>
    <mergeCell ref="AS3:AS4"/>
    <mergeCell ref="AT3:AT4"/>
    <mergeCell ref="AU3:AU4"/>
    <mergeCell ref="AV3:AV4"/>
    <mergeCell ref="AW3:AW4"/>
    <mergeCell ref="AX3:AX4"/>
    <mergeCell ref="AM3:AM4"/>
    <mergeCell ref="AN3:AN4"/>
    <mergeCell ref="AO3:AO4"/>
    <mergeCell ref="AP3:AP4"/>
    <mergeCell ref="AQ3:AQ4"/>
    <mergeCell ref="AR3:AR4"/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CP3:CP4"/>
    <mergeCell ref="CQ3:CQ4"/>
    <mergeCell ref="CR3:CR4"/>
    <mergeCell ref="B3:B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55118110236220474" header="0.31496062992125984" footer="0.31496062992125984"/>
  <pageSetup paperSize="9" scale="83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V93"/>
  <sheetViews>
    <sheetView topLeftCell="AK28" zoomScaleNormal="100" workbookViewId="0">
      <selection activeCell="AV10" sqref="AV10"/>
    </sheetView>
  </sheetViews>
  <sheetFormatPr defaultRowHeight="14.25"/>
  <cols>
    <col min="1" max="1" width="9.140625" style="62"/>
    <col min="2" max="2" width="38.5703125" style="62" customWidth="1"/>
    <col min="3" max="6" width="9.140625" style="62"/>
    <col min="7" max="7" width="38.5703125" style="62" customWidth="1"/>
    <col min="8" max="8" width="11.28515625" style="62" customWidth="1"/>
    <col min="9" max="9" width="9.140625" style="62"/>
    <col min="10" max="10" width="9.7109375" style="62" bestFit="1" customWidth="1"/>
    <col min="11" max="11" width="3.5703125" style="62" customWidth="1"/>
    <col min="12" max="12" width="4.28515625" style="62" customWidth="1"/>
    <col min="13" max="13" width="9.140625" style="62"/>
    <col min="14" max="14" width="38.7109375" style="62" customWidth="1"/>
    <col min="15" max="15" width="11.28515625" style="62" customWidth="1"/>
    <col min="16" max="16" width="9.140625" style="62"/>
    <col min="17" max="17" width="9.5703125" style="62" bestFit="1" customWidth="1"/>
    <col min="18" max="18" width="4.42578125" style="62" customWidth="1"/>
    <col min="19" max="19" width="3.28515625" style="62" customWidth="1"/>
    <col min="20" max="20" width="9.140625" style="62"/>
    <col min="21" max="21" width="38.7109375" style="62" customWidth="1"/>
    <col min="22" max="22" width="11.28515625" style="62" customWidth="1"/>
    <col min="23" max="23" width="9.140625" style="62"/>
    <col min="24" max="24" width="9.5703125" style="62" bestFit="1" customWidth="1"/>
    <col min="25" max="25" width="9.5703125" style="62" customWidth="1"/>
    <col min="26" max="26" width="9.140625" style="62"/>
    <col min="27" max="27" width="38.7109375" style="62" customWidth="1"/>
    <col min="28" max="28" width="11.28515625" style="62" customWidth="1"/>
    <col min="29" max="30" width="10.140625" style="62" customWidth="1"/>
    <col min="31" max="31" width="5.5703125" style="62" customWidth="1"/>
    <col min="32" max="32" width="9.140625" style="62"/>
    <col min="33" max="33" width="38.7109375" style="62" customWidth="1"/>
    <col min="34" max="34" width="12.5703125" style="62" customWidth="1"/>
    <col min="35" max="36" width="10.140625" style="62" customWidth="1"/>
    <col min="37" max="37" width="5.5703125" style="62" customWidth="1"/>
    <col min="38" max="38" width="9.140625" style="62"/>
    <col min="39" max="39" width="38.7109375" style="62" customWidth="1"/>
    <col min="40" max="40" width="10.28515625" style="62" customWidth="1"/>
    <col min="41" max="42" width="10.140625" style="62" customWidth="1"/>
    <col min="43" max="44" width="9.140625" style="62"/>
    <col min="45" max="45" width="38.7109375" style="62" customWidth="1"/>
    <col min="46" max="46" width="10.28515625" style="62" customWidth="1"/>
    <col min="47" max="16384" width="9.140625" style="62"/>
  </cols>
  <sheetData>
    <row r="1" spans="1:48" ht="15">
      <c r="A1" s="61" t="s">
        <v>125</v>
      </c>
      <c r="F1" s="61" t="s">
        <v>125</v>
      </c>
      <c r="J1" s="121"/>
      <c r="M1" s="61" t="s">
        <v>125</v>
      </c>
      <c r="Q1" s="121"/>
      <c r="T1" s="61" t="s">
        <v>125</v>
      </c>
      <c r="X1" s="121"/>
      <c r="Z1" s="61" t="s">
        <v>125</v>
      </c>
      <c r="AD1" s="121"/>
      <c r="AF1" s="61" t="s">
        <v>125</v>
      </c>
      <c r="AJ1" s="121"/>
      <c r="AL1" s="61" t="s">
        <v>125</v>
      </c>
      <c r="AP1" s="121"/>
      <c r="AR1" s="61" t="s">
        <v>125</v>
      </c>
      <c r="AV1" s="121"/>
    </row>
    <row r="2" spans="1:48" ht="15">
      <c r="A2" s="74" t="s">
        <v>126</v>
      </c>
      <c r="F2" s="74" t="s">
        <v>126</v>
      </c>
      <c r="J2" s="121"/>
      <c r="M2" s="74" t="s">
        <v>126</v>
      </c>
      <c r="Q2" s="121"/>
      <c r="T2" s="74" t="s">
        <v>126</v>
      </c>
      <c r="X2" s="121"/>
      <c r="Z2" s="74" t="s">
        <v>126</v>
      </c>
      <c r="AD2" s="121"/>
      <c r="AF2" s="74" t="s">
        <v>126</v>
      </c>
      <c r="AJ2" s="121"/>
      <c r="AL2" s="74" t="s">
        <v>126</v>
      </c>
      <c r="AP2" s="121"/>
      <c r="AR2" s="74" t="s">
        <v>126</v>
      </c>
      <c r="AV2" s="121"/>
    </row>
    <row r="3" spans="1:48" ht="15">
      <c r="A3" s="78" t="s">
        <v>130</v>
      </c>
      <c r="F3" s="78" t="s">
        <v>136</v>
      </c>
      <c r="J3" s="121"/>
      <c r="M3" s="78" t="s">
        <v>143</v>
      </c>
      <c r="Q3" s="121"/>
      <c r="T3" s="78" t="s">
        <v>145</v>
      </c>
      <c r="X3" s="121"/>
      <c r="Z3" s="78" t="s">
        <v>159</v>
      </c>
      <c r="AD3" s="121"/>
      <c r="AF3" s="78" t="s">
        <v>164</v>
      </c>
      <c r="AJ3" s="121"/>
      <c r="AL3" s="78" t="s">
        <v>300</v>
      </c>
      <c r="AP3" s="121"/>
      <c r="AR3" s="78" t="s">
        <v>309</v>
      </c>
      <c r="AV3" s="121"/>
    </row>
    <row r="4" spans="1:48" ht="60" customHeight="1">
      <c r="A4" s="754" t="s">
        <v>105</v>
      </c>
      <c r="B4" s="755" t="s">
        <v>122</v>
      </c>
      <c r="C4" s="756" t="s">
        <v>123</v>
      </c>
      <c r="F4" s="754" t="s">
        <v>105</v>
      </c>
      <c r="G4" s="755" t="s">
        <v>122</v>
      </c>
      <c r="H4" s="756" t="s">
        <v>123</v>
      </c>
      <c r="I4" s="756" t="s">
        <v>124</v>
      </c>
      <c r="J4" s="756"/>
      <c r="M4" s="754" t="s">
        <v>105</v>
      </c>
      <c r="N4" s="755" t="s">
        <v>122</v>
      </c>
      <c r="O4" s="756" t="s">
        <v>123</v>
      </c>
      <c r="P4" s="756" t="s">
        <v>124</v>
      </c>
      <c r="Q4" s="756"/>
      <c r="T4" s="754" t="s">
        <v>105</v>
      </c>
      <c r="U4" s="755" t="s">
        <v>122</v>
      </c>
      <c r="V4" s="756" t="s">
        <v>123</v>
      </c>
      <c r="W4" s="756" t="s">
        <v>124</v>
      </c>
      <c r="X4" s="756"/>
      <c r="Z4" s="754" t="s">
        <v>105</v>
      </c>
      <c r="AA4" s="755" t="s">
        <v>122</v>
      </c>
      <c r="AB4" s="756" t="s">
        <v>123</v>
      </c>
      <c r="AC4" s="756" t="s">
        <v>124</v>
      </c>
      <c r="AD4" s="756"/>
      <c r="AF4" s="754" t="s">
        <v>105</v>
      </c>
      <c r="AG4" s="755" t="s">
        <v>122</v>
      </c>
      <c r="AH4" s="756" t="s">
        <v>123</v>
      </c>
      <c r="AI4" s="756" t="s">
        <v>124</v>
      </c>
      <c r="AJ4" s="756"/>
      <c r="AL4" s="754" t="s">
        <v>105</v>
      </c>
      <c r="AM4" s="755" t="s">
        <v>122</v>
      </c>
      <c r="AN4" s="756" t="s">
        <v>123</v>
      </c>
      <c r="AO4" s="756" t="s">
        <v>124</v>
      </c>
      <c r="AP4" s="756"/>
      <c r="AR4" s="754" t="s">
        <v>105</v>
      </c>
      <c r="AS4" s="755" t="s">
        <v>122</v>
      </c>
      <c r="AT4" s="756" t="s">
        <v>123</v>
      </c>
      <c r="AU4" s="756" t="s">
        <v>124</v>
      </c>
      <c r="AV4" s="756"/>
    </row>
    <row r="5" spans="1:48" ht="28.5" customHeight="1">
      <c r="A5" s="754"/>
      <c r="B5" s="755"/>
      <c r="C5" s="756"/>
      <c r="F5" s="754"/>
      <c r="G5" s="755"/>
      <c r="H5" s="756"/>
      <c r="I5" s="136" t="s">
        <v>2</v>
      </c>
      <c r="J5" s="122" t="s">
        <v>6</v>
      </c>
      <c r="M5" s="754"/>
      <c r="N5" s="755"/>
      <c r="O5" s="756"/>
      <c r="P5" s="163" t="s">
        <v>2</v>
      </c>
      <c r="Q5" s="122" t="s">
        <v>6</v>
      </c>
      <c r="T5" s="754"/>
      <c r="U5" s="755"/>
      <c r="V5" s="756"/>
      <c r="W5" s="163" t="s">
        <v>2</v>
      </c>
      <c r="X5" s="122" t="s">
        <v>6</v>
      </c>
      <c r="Z5" s="754"/>
      <c r="AA5" s="755"/>
      <c r="AB5" s="756"/>
      <c r="AC5" s="182" t="s">
        <v>2</v>
      </c>
      <c r="AD5" s="122" t="s">
        <v>6</v>
      </c>
      <c r="AF5" s="754"/>
      <c r="AG5" s="755"/>
      <c r="AH5" s="756"/>
      <c r="AI5" s="231" t="s">
        <v>2</v>
      </c>
      <c r="AJ5" s="122" t="s">
        <v>6</v>
      </c>
      <c r="AL5" s="754"/>
      <c r="AM5" s="755"/>
      <c r="AN5" s="756"/>
      <c r="AO5" s="664" t="s">
        <v>2</v>
      </c>
      <c r="AP5" s="122" t="s">
        <v>6</v>
      </c>
      <c r="AR5" s="754"/>
      <c r="AS5" s="755"/>
      <c r="AT5" s="756"/>
      <c r="AU5" s="673" t="s">
        <v>2</v>
      </c>
      <c r="AV5" s="122" t="s">
        <v>6</v>
      </c>
    </row>
    <row r="6" spans="1:48" ht="30" customHeight="1">
      <c r="A6" s="32"/>
      <c r="B6" s="30" t="s">
        <v>102</v>
      </c>
      <c r="C6" s="32">
        <v>190.2</v>
      </c>
      <c r="F6" s="32"/>
      <c r="G6" s="30" t="s">
        <v>102</v>
      </c>
      <c r="H6" s="32">
        <f>SUM(H7:H89)</f>
        <v>189.2</v>
      </c>
      <c r="I6" s="106">
        <f>H6-C6</f>
        <v>-1</v>
      </c>
      <c r="J6" s="123">
        <f>H6/C6</f>
        <v>0.99474237644584651</v>
      </c>
      <c r="M6" s="32"/>
      <c r="N6" s="30" t="s">
        <v>102</v>
      </c>
      <c r="O6" s="32">
        <f>SUM(O7:O89)</f>
        <v>181.69999999999993</v>
      </c>
      <c r="P6" s="106">
        <f>O6-H6</f>
        <v>-7.5000000000000568</v>
      </c>
      <c r="Q6" s="123">
        <f>O6/H6</f>
        <v>0.96035940803382636</v>
      </c>
      <c r="T6" s="32"/>
      <c r="U6" s="30" t="s">
        <v>102</v>
      </c>
      <c r="V6" s="32">
        <f>SUM(V7:V89)</f>
        <v>199.7</v>
      </c>
      <c r="W6" s="106">
        <f>V6-O6</f>
        <v>18.000000000000057</v>
      </c>
      <c r="X6" s="123">
        <f>V6/O6</f>
        <v>1.0990643918547058</v>
      </c>
      <c r="Z6" s="32"/>
      <c r="AA6" s="30" t="s">
        <v>102</v>
      </c>
      <c r="AB6" s="32">
        <f>SUM(AB7:AB89)</f>
        <v>188.49999999999997</v>
      </c>
      <c r="AC6" s="106">
        <f>AB6-V6</f>
        <v>-11.200000000000017</v>
      </c>
      <c r="AD6" s="123">
        <f>AB6/V6</f>
        <v>0.94391587381071596</v>
      </c>
      <c r="AF6" s="32"/>
      <c r="AG6" s="30" t="s">
        <v>102</v>
      </c>
      <c r="AH6" s="32">
        <f>SUM(AH7:AH89)</f>
        <v>198.79999999999998</v>
      </c>
      <c r="AI6" s="106">
        <f>AH6-AB6</f>
        <v>10.300000000000011</v>
      </c>
      <c r="AJ6" s="123">
        <f>AH6/AB6</f>
        <v>1.0546419098143236</v>
      </c>
      <c r="AL6" s="32"/>
      <c r="AM6" s="30" t="s">
        <v>102</v>
      </c>
      <c r="AN6" s="32">
        <f>SUM(AN7:AN89)</f>
        <v>223.49999999999991</v>
      </c>
      <c r="AO6" s="106">
        <f>AN6-AH6</f>
        <v>24.699999999999932</v>
      </c>
      <c r="AP6" s="123">
        <f>AN6/AH6</f>
        <v>1.1242454728370217</v>
      </c>
      <c r="AR6" s="32"/>
      <c r="AS6" s="30" t="s">
        <v>102</v>
      </c>
      <c r="AT6" s="32">
        <f>SUM(AT7:AT89)</f>
        <v>205.29999999999998</v>
      </c>
      <c r="AU6" s="106">
        <f>AT6-AN6</f>
        <v>-18.199999999999932</v>
      </c>
      <c r="AV6" s="123">
        <f>AT6/AN6</f>
        <v>0.91856823266219267</v>
      </c>
    </row>
    <row r="7" spans="1:48" ht="15" customHeight="1">
      <c r="A7" s="102">
        <v>1</v>
      </c>
      <c r="B7" s="101" t="s">
        <v>31</v>
      </c>
      <c r="C7" s="98">
        <v>14.9</v>
      </c>
      <c r="F7" s="72">
        <v>1</v>
      </c>
      <c r="G7" s="7" t="s">
        <v>31</v>
      </c>
      <c r="H7" s="35">
        <v>19</v>
      </c>
      <c r="I7" s="66">
        <f>H7-C7</f>
        <v>4.0999999999999996</v>
      </c>
      <c r="J7" s="117">
        <f>H7/C7</f>
        <v>1.2751677852348993</v>
      </c>
      <c r="M7" s="134">
        <v>1</v>
      </c>
      <c r="N7" s="110" t="s">
        <v>14</v>
      </c>
      <c r="O7" s="188">
        <v>26.8</v>
      </c>
      <c r="P7" s="189">
        <f>O7-H48</f>
        <v>26.8</v>
      </c>
      <c r="Q7" s="190" t="s">
        <v>11</v>
      </c>
      <c r="T7" s="72">
        <v>1</v>
      </c>
      <c r="U7" s="201" t="s">
        <v>14</v>
      </c>
      <c r="V7" s="199">
        <v>26.8</v>
      </c>
      <c r="W7" s="200">
        <f>V7-O7</f>
        <v>0</v>
      </c>
      <c r="X7" s="198">
        <f>V7/O7</f>
        <v>1</v>
      </c>
      <c r="Z7" s="72">
        <v>1</v>
      </c>
      <c r="AA7" s="159" t="s">
        <v>14</v>
      </c>
      <c r="AB7" s="238">
        <v>26.8</v>
      </c>
      <c r="AC7" s="116">
        <f>AB7-V7</f>
        <v>0</v>
      </c>
      <c r="AD7" s="117">
        <f>AB7/V7</f>
        <v>1</v>
      </c>
      <c r="AF7" s="72">
        <v>1</v>
      </c>
      <c r="AG7" s="159" t="s">
        <v>14</v>
      </c>
      <c r="AH7" s="238">
        <v>26.8</v>
      </c>
      <c r="AI7" s="116">
        <f>AH7-AB7</f>
        <v>0</v>
      </c>
      <c r="AJ7" s="117">
        <f>AH7/AB7</f>
        <v>1</v>
      </c>
      <c r="AL7" s="67">
        <v>1</v>
      </c>
      <c r="AM7" s="67" t="s">
        <v>14</v>
      </c>
      <c r="AN7" s="659">
        <v>44.3</v>
      </c>
      <c r="AO7" s="116">
        <f>AN7-AH7</f>
        <v>17.499999999999996</v>
      </c>
      <c r="AP7" s="117">
        <f>AN7/AH7</f>
        <v>1.6529850746268655</v>
      </c>
      <c r="AR7" s="67">
        <v>1</v>
      </c>
      <c r="AS7" s="67" t="s">
        <v>14</v>
      </c>
      <c r="AT7" s="659">
        <v>44.3</v>
      </c>
      <c r="AU7" s="116">
        <f>AT7-AN7</f>
        <v>0</v>
      </c>
      <c r="AV7" s="117">
        <f>AT7/AN7</f>
        <v>1</v>
      </c>
    </row>
    <row r="8" spans="1:48" ht="15" customHeight="1">
      <c r="A8" s="67">
        <v>2</v>
      </c>
      <c r="B8" s="65" t="s">
        <v>50</v>
      </c>
      <c r="C8" s="35">
        <v>14.4</v>
      </c>
      <c r="F8" s="72">
        <v>2</v>
      </c>
      <c r="G8" s="7" t="s">
        <v>50</v>
      </c>
      <c r="H8" s="35">
        <v>14.4</v>
      </c>
      <c r="I8" s="66">
        <f>H8-C8</f>
        <v>0</v>
      </c>
      <c r="J8" s="117">
        <f>H8/C8</f>
        <v>1</v>
      </c>
      <c r="M8" s="72">
        <v>2</v>
      </c>
      <c r="N8" s="101" t="s">
        <v>50</v>
      </c>
      <c r="O8" s="35">
        <v>14.4</v>
      </c>
      <c r="P8" s="66">
        <f>O8-H8</f>
        <v>0</v>
      </c>
      <c r="Q8" s="117">
        <f>O8/H8</f>
        <v>1</v>
      </c>
      <c r="T8" s="72">
        <v>2</v>
      </c>
      <c r="U8" s="65" t="s">
        <v>31</v>
      </c>
      <c r="V8" s="35">
        <v>17.100000000000001</v>
      </c>
      <c r="W8" s="66">
        <f>V8-O13</f>
        <v>8.0000000000000018</v>
      </c>
      <c r="X8" s="117">
        <f>V8/O13</f>
        <v>1.8791208791208793</v>
      </c>
      <c r="Z8" s="72">
        <v>2</v>
      </c>
      <c r="AA8" s="7" t="s">
        <v>31</v>
      </c>
      <c r="AB8" s="98">
        <v>15.5</v>
      </c>
      <c r="AC8" s="103">
        <f>AB8-V8</f>
        <v>-1.6000000000000014</v>
      </c>
      <c r="AD8" s="104">
        <f>AB8/V8</f>
        <v>0.90643274853801159</v>
      </c>
      <c r="AF8" s="72">
        <v>2</v>
      </c>
      <c r="AG8" s="7" t="s">
        <v>50</v>
      </c>
      <c r="AH8" s="239">
        <v>14.4</v>
      </c>
      <c r="AI8" s="116">
        <f>AH8-AB9</f>
        <v>0</v>
      </c>
      <c r="AJ8" s="117">
        <f>AH8/AB9</f>
        <v>1</v>
      </c>
      <c r="AL8" s="67">
        <v>2</v>
      </c>
      <c r="AM8" s="67" t="s">
        <v>95</v>
      </c>
      <c r="AN8" s="659">
        <v>16.100000000000001</v>
      </c>
      <c r="AO8" s="116">
        <f>AN8-AH9</f>
        <v>2.4000000000000021</v>
      </c>
      <c r="AP8" s="117">
        <f>AN8/AH9</f>
        <v>1.175182481751825</v>
      </c>
      <c r="AR8" s="67">
        <v>2</v>
      </c>
      <c r="AS8" s="67" t="s">
        <v>62</v>
      </c>
      <c r="AT8" s="659">
        <v>19.2</v>
      </c>
      <c r="AU8" s="116">
        <f>AT8-AN9</f>
        <v>4.5</v>
      </c>
      <c r="AV8" s="117">
        <f>AT8/AN9</f>
        <v>1.306122448979592</v>
      </c>
    </row>
    <row r="9" spans="1:48" ht="15" customHeight="1">
      <c r="A9" s="102">
        <v>3</v>
      </c>
      <c r="B9" s="101" t="s">
        <v>40</v>
      </c>
      <c r="C9" s="120">
        <v>12.8</v>
      </c>
      <c r="F9" s="72">
        <v>3</v>
      </c>
      <c r="G9" s="7" t="s">
        <v>40</v>
      </c>
      <c r="H9" s="83">
        <v>12.8</v>
      </c>
      <c r="I9" s="66">
        <f>H9-C9</f>
        <v>0</v>
      </c>
      <c r="J9" s="117">
        <f>H9/C9</f>
        <v>1</v>
      </c>
      <c r="M9" s="72">
        <v>3</v>
      </c>
      <c r="N9" s="101" t="s">
        <v>40</v>
      </c>
      <c r="O9" s="83">
        <v>12.8</v>
      </c>
      <c r="P9" s="66">
        <f>O9-H9</f>
        <v>0</v>
      </c>
      <c r="Q9" s="117">
        <f>O9/H9</f>
        <v>1</v>
      </c>
      <c r="T9" s="72">
        <v>3</v>
      </c>
      <c r="U9" s="65" t="s">
        <v>50</v>
      </c>
      <c r="V9" s="35">
        <v>14.4</v>
      </c>
      <c r="W9" s="66">
        <f>V9-O8</f>
        <v>0</v>
      </c>
      <c r="X9" s="117">
        <f>V9/O8</f>
        <v>1</v>
      </c>
      <c r="Z9" s="72">
        <v>3</v>
      </c>
      <c r="AA9" s="7" t="s">
        <v>50</v>
      </c>
      <c r="AB9" s="239">
        <v>14.4</v>
      </c>
      <c r="AC9" s="116">
        <f>AB9-V9</f>
        <v>0</v>
      </c>
      <c r="AD9" s="117">
        <f>AB9/V9</f>
        <v>1</v>
      </c>
      <c r="AF9" s="134">
        <v>3</v>
      </c>
      <c r="AG9" s="110" t="s">
        <v>95</v>
      </c>
      <c r="AH9" s="240">
        <v>13.7</v>
      </c>
      <c r="AI9" s="240">
        <f>AH9-AB81</f>
        <v>13.7</v>
      </c>
      <c r="AJ9" s="128" t="s">
        <v>11</v>
      </c>
      <c r="AL9" s="665">
        <v>3</v>
      </c>
      <c r="AM9" s="67" t="s">
        <v>62</v>
      </c>
      <c r="AN9" s="659">
        <v>14.7</v>
      </c>
      <c r="AO9" s="238">
        <f>AN9-AH10</f>
        <v>2.0999999999999996</v>
      </c>
      <c r="AP9" s="117">
        <f>AN9/AH10</f>
        <v>1.1666666666666667</v>
      </c>
      <c r="AR9" s="665">
        <v>3</v>
      </c>
      <c r="AS9" s="67" t="s">
        <v>95</v>
      </c>
      <c r="AT9" s="659">
        <v>17.899999999999999</v>
      </c>
      <c r="AU9" s="238">
        <f>AT9-AN8</f>
        <v>1.7999999999999972</v>
      </c>
      <c r="AV9" s="117">
        <f>AT9/AN8</f>
        <v>1.1118012422360246</v>
      </c>
    </row>
    <row r="10" spans="1:48" ht="15" customHeight="1">
      <c r="A10" s="102">
        <v>4</v>
      </c>
      <c r="B10" s="101" t="s">
        <v>81</v>
      </c>
      <c r="C10" s="98">
        <v>11.4</v>
      </c>
      <c r="F10" s="72">
        <v>4</v>
      </c>
      <c r="G10" s="7" t="s">
        <v>79</v>
      </c>
      <c r="H10" s="35">
        <v>12.7</v>
      </c>
      <c r="I10" s="66">
        <f>H10-C17</f>
        <v>6.3999999999999995</v>
      </c>
      <c r="J10" s="117" t="s">
        <v>121</v>
      </c>
      <c r="M10" s="72">
        <v>4</v>
      </c>
      <c r="N10" s="101" t="s">
        <v>81</v>
      </c>
      <c r="O10" s="35">
        <v>12.1</v>
      </c>
      <c r="P10" s="66">
        <f>O10-H13</f>
        <v>2.5</v>
      </c>
      <c r="Q10" s="117">
        <f>O10/H13</f>
        <v>1.2604166666666667</v>
      </c>
      <c r="T10" s="72">
        <v>4</v>
      </c>
      <c r="U10" s="65" t="s">
        <v>40</v>
      </c>
      <c r="V10" s="83">
        <v>12.8</v>
      </c>
      <c r="W10" s="66">
        <f>V10-O9</f>
        <v>0</v>
      </c>
      <c r="X10" s="117">
        <f>V10/O9</f>
        <v>1</v>
      </c>
      <c r="Z10" s="72">
        <v>4</v>
      </c>
      <c r="AA10" s="7" t="s">
        <v>62</v>
      </c>
      <c r="AB10" s="239">
        <v>13.2</v>
      </c>
      <c r="AC10" s="116">
        <f>AB10-V21</f>
        <v>7.3999999999999995</v>
      </c>
      <c r="AD10" s="117">
        <f>AB10/V21</f>
        <v>2.2758620689655173</v>
      </c>
      <c r="AE10" s="211"/>
      <c r="AF10" s="72">
        <v>4</v>
      </c>
      <c r="AG10" s="7" t="s">
        <v>62</v>
      </c>
      <c r="AH10" s="239">
        <v>12.6</v>
      </c>
      <c r="AI10" s="103">
        <f>AH10-AB10</f>
        <v>-0.59999999999999964</v>
      </c>
      <c r="AJ10" s="117">
        <f>AH10/AB10</f>
        <v>0.95454545454545459</v>
      </c>
      <c r="AL10" s="665">
        <v>4</v>
      </c>
      <c r="AM10" s="67" t="s">
        <v>50</v>
      </c>
      <c r="AN10" s="659">
        <v>14.4</v>
      </c>
      <c r="AO10" s="200">
        <f>AN10-AH8</f>
        <v>0</v>
      </c>
      <c r="AP10" s="198">
        <f>AN10/AH8</f>
        <v>1</v>
      </c>
      <c r="AR10" s="665">
        <v>4</v>
      </c>
      <c r="AS10" s="67" t="s">
        <v>33</v>
      </c>
      <c r="AT10" s="659">
        <v>15.9</v>
      </c>
      <c r="AU10" s="238">
        <f>AT10-AN11</f>
        <v>1.7000000000000011</v>
      </c>
      <c r="AV10" s="198">
        <f>AT10/AN11</f>
        <v>1.119718309859155</v>
      </c>
    </row>
    <row r="11" spans="1:48" ht="15" customHeight="1">
      <c r="A11" s="71">
        <v>5</v>
      </c>
      <c r="B11" s="60" t="s">
        <v>119</v>
      </c>
      <c r="C11" s="19">
        <v>9.8000000000000007</v>
      </c>
      <c r="F11" s="72">
        <v>5</v>
      </c>
      <c r="G11" s="7" t="s">
        <v>56</v>
      </c>
      <c r="H11" s="35">
        <v>11.2</v>
      </c>
      <c r="I11" s="66">
        <f>H11-C23</f>
        <v>5.7999999999999989</v>
      </c>
      <c r="J11" s="117" t="s">
        <v>121</v>
      </c>
      <c r="M11" s="72">
        <v>5</v>
      </c>
      <c r="N11" s="101" t="s">
        <v>119</v>
      </c>
      <c r="O11" s="35">
        <v>11.3</v>
      </c>
      <c r="P11" s="66">
        <f>O11-H12</f>
        <v>1.1000000000000014</v>
      </c>
      <c r="Q11" s="117">
        <f>O11/H13</f>
        <v>1.1770833333333335</v>
      </c>
      <c r="T11" s="72">
        <v>5</v>
      </c>
      <c r="U11" s="65" t="s">
        <v>119</v>
      </c>
      <c r="V11" s="35">
        <v>11.9</v>
      </c>
      <c r="W11" s="66">
        <f>V11-O11</f>
        <v>0.59999999999999964</v>
      </c>
      <c r="X11" s="117">
        <f>V11/O11</f>
        <v>1.0530973451327432</v>
      </c>
      <c r="Z11" s="72">
        <v>5</v>
      </c>
      <c r="AA11" s="7" t="s">
        <v>34</v>
      </c>
      <c r="AB11" s="83">
        <v>13.1</v>
      </c>
      <c r="AC11" s="116">
        <f>AB11-V12</f>
        <v>2</v>
      </c>
      <c r="AD11" s="117">
        <f>AB11/V12</f>
        <v>1.1801801801801801</v>
      </c>
      <c r="AE11" s="211"/>
      <c r="AF11" s="134">
        <v>5</v>
      </c>
      <c r="AG11" s="162" t="s">
        <v>25</v>
      </c>
      <c r="AH11" s="240">
        <v>12.6</v>
      </c>
      <c r="AI11" s="240">
        <f>AH11-AB53</f>
        <v>12.6</v>
      </c>
      <c r="AJ11" s="128" t="s">
        <v>11</v>
      </c>
      <c r="AL11" s="665">
        <v>5</v>
      </c>
      <c r="AM11" s="67" t="s">
        <v>33</v>
      </c>
      <c r="AN11" s="659">
        <v>14.2</v>
      </c>
      <c r="AO11" s="238">
        <f>AN11-AH19</f>
        <v>7.8999999999999995</v>
      </c>
      <c r="AP11" s="198">
        <f>AN11/AH19</f>
        <v>2.253968253968254</v>
      </c>
      <c r="AR11" s="665">
        <v>5</v>
      </c>
      <c r="AS11" s="67" t="s">
        <v>50</v>
      </c>
      <c r="AT11" s="659">
        <v>14.4</v>
      </c>
      <c r="AU11" s="238">
        <f>AT11-AN10</f>
        <v>0</v>
      </c>
      <c r="AV11" s="198">
        <f>AT11/AN10</f>
        <v>1</v>
      </c>
    </row>
    <row r="12" spans="1:48" ht="15" customHeight="1">
      <c r="A12" s="71">
        <v>6</v>
      </c>
      <c r="B12" s="60" t="s">
        <v>34</v>
      </c>
      <c r="C12" s="29">
        <v>8.6999999999999993</v>
      </c>
      <c r="F12" s="72">
        <v>6</v>
      </c>
      <c r="G12" s="7" t="s">
        <v>119</v>
      </c>
      <c r="H12" s="35">
        <v>10.199999999999999</v>
      </c>
      <c r="I12" s="66">
        <f>H12-C11</f>
        <v>0.39999999999999858</v>
      </c>
      <c r="J12" s="117">
        <f>H12/C11</f>
        <v>1.0408163265306121</v>
      </c>
      <c r="M12" s="72">
        <v>6</v>
      </c>
      <c r="N12" s="101" t="s">
        <v>34</v>
      </c>
      <c r="O12" s="68">
        <v>11.1</v>
      </c>
      <c r="P12" s="66">
        <f>O12-H14</f>
        <v>2.5999999999999996</v>
      </c>
      <c r="Q12" s="117">
        <f>O12/H14</f>
        <v>1.3058823529411765</v>
      </c>
      <c r="T12" s="72">
        <v>6</v>
      </c>
      <c r="U12" s="65" t="s">
        <v>34</v>
      </c>
      <c r="V12" s="68">
        <v>11.1</v>
      </c>
      <c r="W12" s="66">
        <f>V12-O12</f>
        <v>0</v>
      </c>
      <c r="X12" s="117">
        <f>V12/O12</f>
        <v>1</v>
      </c>
      <c r="Z12" s="72">
        <v>6</v>
      </c>
      <c r="AA12" s="7" t="s">
        <v>119</v>
      </c>
      <c r="AB12" s="22">
        <v>8.8000000000000007</v>
      </c>
      <c r="AC12" s="81">
        <f>AB12-V11</f>
        <v>-3.0999999999999996</v>
      </c>
      <c r="AD12" s="82">
        <f>AB12/V11</f>
        <v>0.73949579831932777</v>
      </c>
      <c r="AF12" s="202">
        <v>6</v>
      </c>
      <c r="AG12" s="159" t="s">
        <v>31</v>
      </c>
      <c r="AH12" s="644">
        <v>11.3</v>
      </c>
      <c r="AI12" s="646">
        <f>AH12-AB8</f>
        <v>-4.1999999999999993</v>
      </c>
      <c r="AJ12" s="125">
        <f>AH12/AB8</f>
        <v>0.72903225806451621</v>
      </c>
      <c r="AL12" s="665">
        <v>6</v>
      </c>
      <c r="AM12" s="67" t="s">
        <v>40</v>
      </c>
      <c r="AN12" s="659">
        <v>10.8</v>
      </c>
      <c r="AO12" s="200">
        <f>AN12-AH14</f>
        <v>3.3000000000000007</v>
      </c>
      <c r="AP12" s="117">
        <f>AN12/AH14</f>
        <v>1.4400000000000002</v>
      </c>
      <c r="AR12" s="665">
        <v>6</v>
      </c>
      <c r="AS12" s="67" t="s">
        <v>119</v>
      </c>
      <c r="AT12" s="659">
        <v>11.2</v>
      </c>
      <c r="AU12" s="238">
        <f>AT12-AN14</f>
        <v>1.7999999999999989</v>
      </c>
      <c r="AV12" s="117">
        <f>AT12/AN14</f>
        <v>1.1914893617021276</v>
      </c>
    </row>
    <row r="13" spans="1:48" ht="15" customHeight="1">
      <c r="A13" s="72">
        <v>7</v>
      </c>
      <c r="B13" s="7" t="s">
        <v>66</v>
      </c>
      <c r="C13" s="22">
        <v>8.3000000000000007</v>
      </c>
      <c r="F13" s="72">
        <v>7</v>
      </c>
      <c r="G13" s="7" t="s">
        <v>81</v>
      </c>
      <c r="H13" s="22">
        <v>9.6</v>
      </c>
      <c r="I13" s="81">
        <f>H13-C10</f>
        <v>-1.8000000000000007</v>
      </c>
      <c r="J13" s="124">
        <f>H13/C10</f>
        <v>0.84210526315789469</v>
      </c>
      <c r="M13" s="72">
        <v>7</v>
      </c>
      <c r="N13" s="65" t="s">
        <v>31</v>
      </c>
      <c r="O13" s="35">
        <v>9.1</v>
      </c>
      <c r="P13" s="66">
        <f>O13-H7</f>
        <v>-9.9</v>
      </c>
      <c r="Q13" s="117">
        <f>O13/H7</f>
        <v>0.47894736842105262</v>
      </c>
      <c r="T13" s="72">
        <v>7</v>
      </c>
      <c r="U13" s="65" t="s">
        <v>85</v>
      </c>
      <c r="V13" s="35">
        <v>10.4</v>
      </c>
      <c r="W13" s="66">
        <f>V13-O26</f>
        <v>7.7</v>
      </c>
      <c r="X13" s="117">
        <f>V13/O26</f>
        <v>3.8518518518518516</v>
      </c>
      <c r="Z13" s="72">
        <v>7</v>
      </c>
      <c r="AA13" s="7" t="s">
        <v>40</v>
      </c>
      <c r="AB13" s="28">
        <v>7.9</v>
      </c>
      <c r="AC13" s="81">
        <f>AB13-V10</f>
        <v>-4.9000000000000004</v>
      </c>
      <c r="AD13" s="82">
        <f>AB13/V10</f>
        <v>0.6171875</v>
      </c>
      <c r="AF13" s="72">
        <v>7</v>
      </c>
      <c r="AG13" s="7" t="s">
        <v>30</v>
      </c>
      <c r="AH13" s="29">
        <v>7.9</v>
      </c>
      <c r="AI13" s="80">
        <f>AH13-AB15</f>
        <v>0.90000000000000036</v>
      </c>
      <c r="AJ13" s="125">
        <f>AH13/AB15</f>
        <v>1.1285714285714286</v>
      </c>
      <c r="AL13" s="102">
        <v>7</v>
      </c>
      <c r="AM13" s="102" t="s">
        <v>31</v>
      </c>
      <c r="AN13" s="658">
        <v>9.5</v>
      </c>
      <c r="AO13" s="81">
        <f>AN13-AH12</f>
        <v>-1.8000000000000007</v>
      </c>
      <c r="AP13" s="82">
        <f>AN13/AH12</f>
        <v>0.84070796460176989</v>
      </c>
      <c r="AR13" s="72">
        <v>7</v>
      </c>
      <c r="AS13" s="63" t="s">
        <v>40</v>
      </c>
      <c r="AT13" s="655">
        <v>9.6</v>
      </c>
      <c r="AU13" s="81">
        <f>AT13-AN12</f>
        <v>-1.2000000000000011</v>
      </c>
      <c r="AV13" s="124">
        <f>AT13/AN12</f>
        <v>0.88888888888888884</v>
      </c>
    </row>
    <row r="14" spans="1:48" ht="15" customHeight="1">
      <c r="A14" s="72">
        <v>8</v>
      </c>
      <c r="B14" s="7" t="s">
        <v>30</v>
      </c>
      <c r="C14" s="28">
        <v>7.9</v>
      </c>
      <c r="F14" s="72">
        <v>8</v>
      </c>
      <c r="G14" s="7" t="s">
        <v>34</v>
      </c>
      <c r="H14" s="28">
        <v>8.5</v>
      </c>
      <c r="I14" s="81">
        <f>H14-C12</f>
        <v>-0.19999999999999929</v>
      </c>
      <c r="J14" s="124">
        <f>H14/C12</f>
        <v>0.97701149425287359</v>
      </c>
      <c r="M14" s="72">
        <v>8</v>
      </c>
      <c r="N14" s="7" t="s">
        <v>66</v>
      </c>
      <c r="O14" s="22">
        <v>7.5</v>
      </c>
      <c r="P14" s="81">
        <f>O14-H15</f>
        <v>-0.20000000000000018</v>
      </c>
      <c r="Q14" s="124">
        <f>O14/H15</f>
        <v>0.97402597402597402</v>
      </c>
      <c r="T14" s="72">
        <v>8</v>
      </c>
      <c r="U14" s="101" t="s">
        <v>81</v>
      </c>
      <c r="V14" s="98">
        <v>9.1</v>
      </c>
      <c r="W14" s="103">
        <f>V14-O10</f>
        <v>-3</v>
      </c>
      <c r="X14" s="115">
        <f>V14/O10</f>
        <v>0.75206611570247928</v>
      </c>
      <c r="Z14" s="72">
        <v>8</v>
      </c>
      <c r="AA14" s="7" t="s">
        <v>66</v>
      </c>
      <c r="AB14" s="22">
        <v>7</v>
      </c>
      <c r="AC14" s="81">
        <f>AB14-V16</f>
        <v>-0.20000000000000018</v>
      </c>
      <c r="AD14" s="82">
        <f>AB14/V16</f>
        <v>0.97222222222222221</v>
      </c>
      <c r="AF14" s="72">
        <v>8</v>
      </c>
      <c r="AG14" s="7" t="s">
        <v>40</v>
      </c>
      <c r="AH14" s="28">
        <v>7.5</v>
      </c>
      <c r="AI14" s="81">
        <f>AH14-AB13</f>
        <v>-0.40000000000000036</v>
      </c>
      <c r="AJ14" s="82">
        <f>AH14/AB13</f>
        <v>0.94936708860759489</v>
      </c>
      <c r="AL14" s="72">
        <v>8</v>
      </c>
      <c r="AM14" s="63" t="s">
        <v>119</v>
      </c>
      <c r="AN14" s="660">
        <v>9.4</v>
      </c>
      <c r="AO14" s="235">
        <f>AN14-AH15</f>
        <v>2.3000000000000007</v>
      </c>
      <c r="AP14" s="125">
        <f>AN14/AH15</f>
        <v>1.323943661971831</v>
      </c>
      <c r="AR14" s="72">
        <v>8</v>
      </c>
      <c r="AS14" s="63" t="s">
        <v>31</v>
      </c>
      <c r="AT14" s="655">
        <v>7.8</v>
      </c>
      <c r="AU14" s="81">
        <f>AT14-AN13</f>
        <v>-1.7000000000000002</v>
      </c>
      <c r="AV14" s="82">
        <f>AT14/AN13</f>
        <v>0.82105263157894737</v>
      </c>
    </row>
    <row r="15" spans="1:48" ht="15" customHeight="1">
      <c r="A15" s="71">
        <v>9</v>
      </c>
      <c r="B15" s="60" t="s">
        <v>20</v>
      </c>
      <c r="C15" s="24">
        <v>7.3</v>
      </c>
      <c r="F15" s="72">
        <v>9</v>
      </c>
      <c r="G15" s="7" t="s">
        <v>66</v>
      </c>
      <c r="H15" s="22">
        <v>7.7</v>
      </c>
      <c r="I15" s="81">
        <f>H15-C13</f>
        <v>-0.60000000000000053</v>
      </c>
      <c r="J15" s="124">
        <f>H15/C13</f>
        <v>0.92771084337349397</v>
      </c>
      <c r="M15" s="72">
        <v>9</v>
      </c>
      <c r="N15" s="7" t="s">
        <v>30</v>
      </c>
      <c r="O15" s="28">
        <v>7</v>
      </c>
      <c r="P15" s="81">
        <f>O15-H17</f>
        <v>-0.20000000000000018</v>
      </c>
      <c r="Q15" s="124">
        <f>O15/H17</f>
        <v>0.97222222222222221</v>
      </c>
      <c r="T15" s="72">
        <v>9</v>
      </c>
      <c r="U15" s="7" t="s">
        <v>86</v>
      </c>
      <c r="V15" s="19">
        <v>7.8</v>
      </c>
      <c r="W15" s="80">
        <f>V15-O20</f>
        <v>1.8999999999999995</v>
      </c>
      <c r="X15" s="125">
        <f>V15/O20</f>
        <v>1.3220338983050846</v>
      </c>
      <c r="Z15" s="72">
        <v>9</v>
      </c>
      <c r="AA15" s="7" t="s">
        <v>30</v>
      </c>
      <c r="AB15" s="29">
        <v>7</v>
      </c>
      <c r="AC15" s="80">
        <f>AB15-V17</f>
        <v>0</v>
      </c>
      <c r="AD15" s="125">
        <f>AB15/V17</f>
        <v>1</v>
      </c>
      <c r="AF15" s="72">
        <v>9</v>
      </c>
      <c r="AG15" s="7" t="s">
        <v>119</v>
      </c>
      <c r="AH15" s="22">
        <v>7.1</v>
      </c>
      <c r="AI15" s="81">
        <f>AH15-AB12</f>
        <v>-1.7000000000000011</v>
      </c>
      <c r="AJ15" s="82">
        <f>AH15/AB12</f>
        <v>0.80681818181818177</v>
      </c>
      <c r="AL15" s="72">
        <v>9</v>
      </c>
      <c r="AM15" s="63" t="s">
        <v>79</v>
      </c>
      <c r="AN15" s="660">
        <v>9.1999999999999993</v>
      </c>
      <c r="AO15" s="235">
        <f>AN15-AH18</f>
        <v>2.8999999999999995</v>
      </c>
      <c r="AP15" s="125">
        <f>AN15/AH18</f>
        <v>1.4603174603174602</v>
      </c>
      <c r="AR15" s="72">
        <v>9</v>
      </c>
      <c r="AS15" s="63" t="s">
        <v>30</v>
      </c>
      <c r="AT15" s="655">
        <v>7.7</v>
      </c>
      <c r="AU15" s="81">
        <f>AT15-AN16</f>
        <v>-0.79999999999999982</v>
      </c>
      <c r="AV15" s="82">
        <f>AT15/AN16</f>
        <v>0.90588235294117647</v>
      </c>
    </row>
    <row r="16" spans="1:48" ht="15" customHeight="1">
      <c r="A16" s="71">
        <v>10</v>
      </c>
      <c r="B16" s="60" t="s">
        <v>62</v>
      </c>
      <c r="C16" s="19">
        <v>6.8</v>
      </c>
      <c r="F16" s="72">
        <v>10</v>
      </c>
      <c r="G16" s="7" t="s">
        <v>20</v>
      </c>
      <c r="H16" s="24">
        <v>7.3</v>
      </c>
      <c r="I16" s="80">
        <f>H16-C15</f>
        <v>0</v>
      </c>
      <c r="J16" s="125">
        <f>H16/C15</f>
        <v>1</v>
      </c>
      <c r="M16" s="72">
        <v>10</v>
      </c>
      <c r="N16" s="7" t="s">
        <v>79</v>
      </c>
      <c r="O16" s="28">
        <v>6.3</v>
      </c>
      <c r="P16" s="81">
        <f>O16-H10</f>
        <v>-6.3999999999999995</v>
      </c>
      <c r="Q16" s="124">
        <f>O16/H10</f>
        <v>0.49606299212598426</v>
      </c>
      <c r="T16" s="72">
        <v>10</v>
      </c>
      <c r="U16" s="7" t="s">
        <v>66</v>
      </c>
      <c r="V16" s="22">
        <v>7.2</v>
      </c>
      <c r="W16" s="81">
        <f>V16-O14</f>
        <v>-0.29999999999999982</v>
      </c>
      <c r="X16" s="124">
        <f>V16/O14</f>
        <v>0.96000000000000008</v>
      </c>
      <c r="Z16" s="72">
        <v>10</v>
      </c>
      <c r="AA16" s="7" t="s">
        <v>91</v>
      </c>
      <c r="AB16" s="29">
        <v>6.8</v>
      </c>
      <c r="AC16" s="80">
        <f>AB16-V18</f>
        <v>0.39999999999999947</v>
      </c>
      <c r="AD16" s="125">
        <f>AB16/V18</f>
        <v>1.0625</v>
      </c>
      <c r="AF16" s="72">
        <v>10</v>
      </c>
      <c r="AG16" s="7" t="s">
        <v>34</v>
      </c>
      <c r="AH16" s="26">
        <v>6.7</v>
      </c>
      <c r="AI16" s="81">
        <f>AH16-AB11</f>
        <v>-6.3999999999999995</v>
      </c>
      <c r="AJ16" s="82">
        <f>AH16/AB11</f>
        <v>0.51145038167938939</v>
      </c>
      <c r="AL16" s="72">
        <v>10</v>
      </c>
      <c r="AM16" s="63" t="s">
        <v>30</v>
      </c>
      <c r="AN16" s="660">
        <v>8.5</v>
      </c>
      <c r="AO16" s="235">
        <f>AN16-AH13</f>
        <v>0.59999999999999964</v>
      </c>
      <c r="AP16" s="125">
        <f>AN16/AH13</f>
        <v>1.0759493670886076</v>
      </c>
      <c r="AR16" s="72">
        <v>10</v>
      </c>
      <c r="AS16" s="63" t="s">
        <v>34</v>
      </c>
      <c r="AT16" s="655">
        <v>7.1</v>
      </c>
      <c r="AU16" s="235">
        <f>AT16-AN18</f>
        <v>9.9999999999999645E-2</v>
      </c>
      <c r="AV16" s="125">
        <f>AT16/AN18</f>
        <v>1.0142857142857142</v>
      </c>
    </row>
    <row r="17" spans="1:48" ht="15" customHeight="1">
      <c r="A17" s="71">
        <v>11</v>
      </c>
      <c r="B17" s="60" t="s">
        <v>79</v>
      </c>
      <c r="C17" s="19">
        <v>6.3</v>
      </c>
      <c r="F17" s="72">
        <v>11</v>
      </c>
      <c r="G17" s="7" t="s">
        <v>30</v>
      </c>
      <c r="H17" s="28">
        <v>7.2</v>
      </c>
      <c r="I17" s="81">
        <f>H17-C14</f>
        <v>-0.70000000000000018</v>
      </c>
      <c r="J17" s="124">
        <f>H17/C14</f>
        <v>0.91139240506329111</v>
      </c>
      <c r="M17" s="72">
        <v>11</v>
      </c>
      <c r="N17" s="7" t="s">
        <v>33</v>
      </c>
      <c r="O17" s="28">
        <v>6.3</v>
      </c>
      <c r="P17" s="80">
        <f>O17-H18</f>
        <v>0</v>
      </c>
      <c r="Q17" s="125">
        <f>O17/H18</f>
        <v>1</v>
      </c>
      <c r="T17" s="72">
        <v>11</v>
      </c>
      <c r="U17" s="7" t="s">
        <v>30</v>
      </c>
      <c r="V17" s="19">
        <v>7</v>
      </c>
      <c r="W17" s="80">
        <f>V17-O15</f>
        <v>0</v>
      </c>
      <c r="X17" s="125">
        <f>V17/O15</f>
        <v>1</v>
      </c>
      <c r="Z17" s="72">
        <v>11</v>
      </c>
      <c r="AA17" s="7" t="s">
        <v>79</v>
      </c>
      <c r="AB17" s="19">
        <v>6.3</v>
      </c>
      <c r="AC17" s="80">
        <f>AB17-V19</f>
        <v>0</v>
      </c>
      <c r="AD17" s="125">
        <f>AB17/V19</f>
        <v>1</v>
      </c>
      <c r="AF17" s="72">
        <v>11</v>
      </c>
      <c r="AG17" s="7" t="s">
        <v>66</v>
      </c>
      <c r="AH17" s="22">
        <v>6.5</v>
      </c>
      <c r="AI17" s="81">
        <f>AH17-AB14</f>
        <v>-0.5</v>
      </c>
      <c r="AJ17" s="82">
        <f>AH17/AB14</f>
        <v>0.9285714285714286</v>
      </c>
      <c r="AL17" s="72">
        <v>11</v>
      </c>
      <c r="AM17" s="63" t="s">
        <v>25</v>
      </c>
      <c r="AN17" s="655">
        <v>7.7</v>
      </c>
      <c r="AO17" s="81">
        <f>AN17-AH11</f>
        <v>-4.8999999999999995</v>
      </c>
      <c r="AP17" s="82">
        <f>AN17/AH11</f>
        <v>0.61111111111111116</v>
      </c>
      <c r="AR17" s="72">
        <v>11</v>
      </c>
      <c r="AS17" s="63" t="s">
        <v>66</v>
      </c>
      <c r="AT17" s="655">
        <v>6.5</v>
      </c>
      <c r="AU17" s="235">
        <f>AT17-AN19</f>
        <v>0</v>
      </c>
      <c r="AV17" s="125">
        <f>AT17/AN19</f>
        <v>1</v>
      </c>
    </row>
    <row r="18" spans="1:48" ht="15" customHeight="1">
      <c r="A18" s="71">
        <v>12</v>
      </c>
      <c r="B18" s="60" t="s">
        <v>28</v>
      </c>
      <c r="C18" s="24">
        <v>5.9</v>
      </c>
      <c r="F18" s="72">
        <v>12</v>
      </c>
      <c r="G18" s="7" t="s">
        <v>33</v>
      </c>
      <c r="H18" s="29">
        <v>6.3</v>
      </c>
      <c r="I18" s="80">
        <f>H18-C47</f>
        <v>5.8999999999999995</v>
      </c>
      <c r="J18" s="125" t="s">
        <v>137</v>
      </c>
      <c r="M18" s="72">
        <v>12</v>
      </c>
      <c r="N18" s="7" t="s">
        <v>91</v>
      </c>
      <c r="O18" s="29">
        <v>6</v>
      </c>
      <c r="P18" s="80">
        <f>O18-H20</f>
        <v>0.5</v>
      </c>
      <c r="Q18" s="125">
        <f>O18/H20</f>
        <v>1.0909090909090908</v>
      </c>
      <c r="T18" s="72">
        <v>12</v>
      </c>
      <c r="U18" s="7" t="s">
        <v>91</v>
      </c>
      <c r="V18" s="19">
        <v>6.4</v>
      </c>
      <c r="W18" s="80">
        <f>V18-O18</f>
        <v>0.40000000000000036</v>
      </c>
      <c r="X18" s="125">
        <f>V18/O18</f>
        <v>1.0666666666666667</v>
      </c>
      <c r="Z18" s="72">
        <v>12</v>
      </c>
      <c r="AA18" s="7" t="s">
        <v>33</v>
      </c>
      <c r="AB18" s="29">
        <v>6.3</v>
      </c>
      <c r="AC18" s="80">
        <f>AB18-V20</f>
        <v>0</v>
      </c>
      <c r="AD18" s="125">
        <f>AB18/V20</f>
        <v>1</v>
      </c>
      <c r="AF18" s="72">
        <v>12</v>
      </c>
      <c r="AG18" s="7" t="s">
        <v>79</v>
      </c>
      <c r="AH18" s="70">
        <v>6.3</v>
      </c>
      <c r="AI18" s="235">
        <f>AH18-AB17</f>
        <v>0</v>
      </c>
      <c r="AJ18" s="125">
        <f>AH18/AB17</f>
        <v>1</v>
      </c>
      <c r="AL18" s="72">
        <v>12</v>
      </c>
      <c r="AM18" s="63" t="s">
        <v>34</v>
      </c>
      <c r="AN18" s="660">
        <v>7</v>
      </c>
      <c r="AO18" s="235">
        <f>AN18-AH16</f>
        <v>0.29999999999999982</v>
      </c>
      <c r="AP18" s="125">
        <f>AN18/AH16</f>
        <v>1.044776119402985</v>
      </c>
      <c r="AR18" s="72">
        <v>12</v>
      </c>
      <c r="AS18" s="63" t="s">
        <v>28</v>
      </c>
      <c r="AT18" s="655">
        <v>5.8</v>
      </c>
      <c r="AU18" s="235">
        <f>AT18-AN22</f>
        <v>1.0999999999999996</v>
      </c>
      <c r="AV18" s="125">
        <f>AT18/AN22</f>
        <v>1.2340425531914894</v>
      </c>
    </row>
    <row r="19" spans="1:48" ht="15" customHeight="1">
      <c r="A19" s="71">
        <v>13</v>
      </c>
      <c r="B19" s="60" t="s">
        <v>86</v>
      </c>
      <c r="C19" s="29">
        <v>5.8</v>
      </c>
      <c r="F19" s="72">
        <v>13</v>
      </c>
      <c r="G19" s="7" t="s">
        <v>86</v>
      </c>
      <c r="H19" s="29">
        <v>5.8</v>
      </c>
      <c r="I19" s="80">
        <f>H19-C19</f>
        <v>0</v>
      </c>
      <c r="J19" s="125">
        <f>H19/C19</f>
        <v>1</v>
      </c>
      <c r="M19" s="72">
        <v>13</v>
      </c>
      <c r="N19" s="7" t="s">
        <v>56</v>
      </c>
      <c r="O19" s="28">
        <v>6</v>
      </c>
      <c r="P19" s="81">
        <f>O19-H11</f>
        <v>-5.1999999999999993</v>
      </c>
      <c r="Q19" s="124">
        <f>O19/H11</f>
        <v>0.5357142857142857</v>
      </c>
      <c r="T19" s="72">
        <v>13</v>
      </c>
      <c r="U19" s="7" t="s">
        <v>79</v>
      </c>
      <c r="V19" s="19">
        <v>6.3</v>
      </c>
      <c r="W19" s="80">
        <f>V19-O16</f>
        <v>0</v>
      </c>
      <c r="X19" s="125">
        <f>V19/O16</f>
        <v>1</v>
      </c>
      <c r="Z19" s="72">
        <v>13</v>
      </c>
      <c r="AA19" s="7" t="s">
        <v>28</v>
      </c>
      <c r="AB19" s="24">
        <v>5.7</v>
      </c>
      <c r="AC19" s="80">
        <f>AB19-V22</f>
        <v>0.20000000000000018</v>
      </c>
      <c r="AD19" s="125">
        <f>AB19/V22</f>
        <v>1.0363636363636364</v>
      </c>
      <c r="AF19" s="72">
        <v>13</v>
      </c>
      <c r="AG19" s="7" t="s">
        <v>33</v>
      </c>
      <c r="AH19" s="69">
        <v>6.3</v>
      </c>
      <c r="AI19" s="235">
        <f>AH19-AB18</f>
        <v>0</v>
      </c>
      <c r="AJ19" s="125">
        <f>AH19/AB18</f>
        <v>1</v>
      </c>
      <c r="AL19" s="72">
        <v>13</v>
      </c>
      <c r="AM19" s="63" t="s">
        <v>66</v>
      </c>
      <c r="AN19" s="660">
        <v>6.5</v>
      </c>
      <c r="AO19" s="235">
        <f>AN19-AH17</f>
        <v>0</v>
      </c>
      <c r="AP19" s="125">
        <f>AN19/AH17</f>
        <v>1</v>
      </c>
      <c r="AR19" s="72">
        <v>13</v>
      </c>
      <c r="AS19" s="63" t="s">
        <v>81</v>
      </c>
      <c r="AT19" s="655">
        <v>5.3</v>
      </c>
      <c r="AU19" s="81">
        <f>AT19-AN21</f>
        <v>-0.5</v>
      </c>
      <c r="AV19" s="82">
        <f>AT19/AN21</f>
        <v>0.91379310344827591</v>
      </c>
    </row>
    <row r="20" spans="1:48" ht="15" customHeight="1">
      <c r="A20" s="114">
        <v>14</v>
      </c>
      <c r="B20" s="112" t="s">
        <v>91</v>
      </c>
      <c r="C20" s="109">
        <v>5.6</v>
      </c>
      <c r="F20" s="72">
        <v>14</v>
      </c>
      <c r="G20" s="7" t="s">
        <v>91</v>
      </c>
      <c r="H20" s="28">
        <v>5.5</v>
      </c>
      <c r="I20" s="81">
        <f>H20-C20</f>
        <v>-9.9999999999999645E-2</v>
      </c>
      <c r="J20" s="124">
        <f>H20/C20</f>
        <v>0.98214285714285721</v>
      </c>
      <c r="M20" s="72">
        <v>14</v>
      </c>
      <c r="N20" s="7" t="s">
        <v>86</v>
      </c>
      <c r="O20" s="29">
        <v>5.9</v>
      </c>
      <c r="P20" s="80">
        <f>O20-H19</f>
        <v>0.10000000000000053</v>
      </c>
      <c r="Q20" s="125">
        <f>O20/H19</f>
        <v>1.017241379310345</v>
      </c>
      <c r="T20" s="72">
        <v>14</v>
      </c>
      <c r="U20" s="7" t="s">
        <v>33</v>
      </c>
      <c r="V20" s="19">
        <v>6.3</v>
      </c>
      <c r="W20" s="80">
        <f>V20-O17</f>
        <v>0</v>
      </c>
      <c r="X20" s="125">
        <f>V20/O17</f>
        <v>1</v>
      </c>
      <c r="Z20" s="134">
        <v>14</v>
      </c>
      <c r="AA20" s="162" t="s">
        <v>61</v>
      </c>
      <c r="AB20" s="109">
        <v>5.0999999999999996</v>
      </c>
      <c r="AC20" s="127">
        <f>AB20-V72</f>
        <v>5.0999999999999996</v>
      </c>
      <c r="AD20" s="128" t="s">
        <v>11</v>
      </c>
      <c r="AF20" s="202">
        <v>14</v>
      </c>
      <c r="AG20" s="159" t="s">
        <v>81</v>
      </c>
      <c r="AH20" s="241">
        <v>6</v>
      </c>
      <c r="AI20" s="236">
        <f>AH20-AB22</f>
        <v>1.7000000000000002</v>
      </c>
      <c r="AJ20" s="203">
        <f>AH20/AB22</f>
        <v>1.3953488372093024</v>
      </c>
      <c r="AL20" s="202">
        <v>14</v>
      </c>
      <c r="AM20" s="63" t="s">
        <v>61</v>
      </c>
      <c r="AN20" s="660">
        <v>6.3</v>
      </c>
      <c r="AO20" s="236">
        <f>AN20-AH22</f>
        <v>0.89999999999999947</v>
      </c>
      <c r="AP20" s="203">
        <f>AN20/AH22</f>
        <v>1.1666666666666665</v>
      </c>
      <c r="AR20" s="202">
        <v>14</v>
      </c>
      <c r="AS20" s="63" t="s">
        <v>25</v>
      </c>
      <c r="AT20" s="655">
        <v>4.5999999999999996</v>
      </c>
      <c r="AU20" s="160">
        <f>AT20-AN17</f>
        <v>-3.1000000000000005</v>
      </c>
      <c r="AV20" s="244">
        <f>AT20/AN17</f>
        <v>0.59740259740259738</v>
      </c>
    </row>
    <row r="21" spans="1:48" ht="15" customHeight="1">
      <c r="A21" s="71">
        <v>15</v>
      </c>
      <c r="B21" s="60" t="s">
        <v>95</v>
      </c>
      <c r="C21" s="19">
        <v>5.5</v>
      </c>
      <c r="F21" s="72">
        <v>15</v>
      </c>
      <c r="G21" s="7" t="s">
        <v>95</v>
      </c>
      <c r="H21" s="22">
        <v>5.0999999999999996</v>
      </c>
      <c r="I21" s="81">
        <f>H21-C21</f>
        <v>-0.40000000000000036</v>
      </c>
      <c r="J21" s="124">
        <f>H21/C21</f>
        <v>0.92727272727272725</v>
      </c>
      <c r="M21" s="72">
        <v>15</v>
      </c>
      <c r="N21" s="7" t="s">
        <v>28</v>
      </c>
      <c r="O21" s="24">
        <v>5.7</v>
      </c>
      <c r="P21" s="80">
        <f>O21-H23</f>
        <v>0.90000000000000036</v>
      </c>
      <c r="Q21" s="125">
        <f>O21/H23</f>
        <v>1.1875</v>
      </c>
      <c r="T21" s="72">
        <v>15</v>
      </c>
      <c r="U21" s="7" t="s">
        <v>62</v>
      </c>
      <c r="V21" s="19">
        <v>5.8</v>
      </c>
      <c r="W21" s="80">
        <f>V21-O25</f>
        <v>2.5999999999999996</v>
      </c>
      <c r="X21" s="125">
        <f>V21/O25</f>
        <v>1.8124999999999998</v>
      </c>
      <c r="Z21" s="134">
        <v>15</v>
      </c>
      <c r="AA21" s="162" t="s">
        <v>24</v>
      </c>
      <c r="AB21" s="109">
        <v>4.5</v>
      </c>
      <c r="AC21" s="127">
        <f>AB21-V52</f>
        <v>4.5</v>
      </c>
      <c r="AD21" s="128" t="s">
        <v>11</v>
      </c>
      <c r="AF21" s="202">
        <v>15</v>
      </c>
      <c r="AG21" s="7" t="s">
        <v>28</v>
      </c>
      <c r="AH21" s="27">
        <v>5.4</v>
      </c>
      <c r="AI21" s="160">
        <f>AH21-AB19</f>
        <v>-0.29999999999999982</v>
      </c>
      <c r="AJ21" s="82">
        <f>AH21/AB19</f>
        <v>0.94736842105263164</v>
      </c>
      <c r="AL21" s="202">
        <v>15</v>
      </c>
      <c r="AM21" s="63" t="s">
        <v>81</v>
      </c>
      <c r="AN21" s="655">
        <v>5.8</v>
      </c>
      <c r="AO21" s="160">
        <f>AN21-AH20</f>
        <v>-0.20000000000000018</v>
      </c>
      <c r="AP21" s="82">
        <f>AN21/AH20</f>
        <v>0.96666666666666667</v>
      </c>
      <c r="AR21" s="202">
        <v>15</v>
      </c>
      <c r="AS21" s="63" t="s">
        <v>78</v>
      </c>
      <c r="AT21" s="655">
        <v>4.5</v>
      </c>
      <c r="AU21" s="236">
        <f>AT21-AN36</f>
        <v>3.4</v>
      </c>
      <c r="AV21" s="125">
        <f>AT21/AN36</f>
        <v>4.0909090909090908</v>
      </c>
    </row>
    <row r="22" spans="1:48" ht="15" customHeight="1">
      <c r="A22" s="114">
        <v>16</v>
      </c>
      <c r="B22" s="112" t="s">
        <v>25</v>
      </c>
      <c r="C22" s="127">
        <v>5.4</v>
      </c>
      <c r="F22" s="72">
        <v>16</v>
      </c>
      <c r="G22" s="7" t="s">
        <v>76</v>
      </c>
      <c r="H22" s="19">
        <v>5</v>
      </c>
      <c r="I22" s="80">
        <f>H22-C24</f>
        <v>9.9999999999999645E-2</v>
      </c>
      <c r="J22" s="125">
        <f>H22/C24</f>
        <v>1.0204081632653061</v>
      </c>
      <c r="M22" s="72">
        <v>16</v>
      </c>
      <c r="N22" s="7" t="s">
        <v>77</v>
      </c>
      <c r="O22" s="19">
        <v>4.7</v>
      </c>
      <c r="P22" s="80">
        <f>O22-H26</f>
        <v>0.60000000000000053</v>
      </c>
      <c r="Q22" s="125">
        <f>O22/H26</f>
        <v>1.1463414634146343</v>
      </c>
      <c r="T22" s="72">
        <v>16</v>
      </c>
      <c r="U22" s="7" t="s">
        <v>28</v>
      </c>
      <c r="V22" s="22">
        <v>5.5</v>
      </c>
      <c r="W22" s="81">
        <f>V22-O21</f>
        <v>-0.20000000000000018</v>
      </c>
      <c r="X22" s="124">
        <f>V22/O21</f>
        <v>0.96491228070175439</v>
      </c>
      <c r="Z22" s="72">
        <v>16</v>
      </c>
      <c r="AA22" s="7" t="s">
        <v>81</v>
      </c>
      <c r="AB22" s="22">
        <v>4.3</v>
      </c>
      <c r="AC22" s="81">
        <f>AB22-V14</f>
        <v>-4.8</v>
      </c>
      <c r="AD22" s="124">
        <f>AB22/V14</f>
        <v>0.47252747252747251</v>
      </c>
      <c r="AF22" s="72">
        <v>16</v>
      </c>
      <c r="AG22" s="204" t="s">
        <v>61</v>
      </c>
      <c r="AH22" s="241">
        <v>5.4</v>
      </c>
      <c r="AI22" s="235">
        <f>AH22-AB20</f>
        <v>0.30000000000000071</v>
      </c>
      <c r="AJ22" s="125">
        <f>AH22/AB20</f>
        <v>1.0588235294117649</v>
      </c>
      <c r="AL22" s="72">
        <v>16</v>
      </c>
      <c r="AM22" s="63" t="s">
        <v>28</v>
      </c>
      <c r="AN22" s="655">
        <v>4.7</v>
      </c>
      <c r="AO22" s="81">
        <f>AN22-AH21</f>
        <v>-0.70000000000000018</v>
      </c>
      <c r="AP22" s="82">
        <f>AN22/AH21</f>
        <v>0.87037037037037035</v>
      </c>
      <c r="AR22" s="72">
        <v>16</v>
      </c>
      <c r="AS22" s="656" t="s">
        <v>76</v>
      </c>
      <c r="AT22" s="209">
        <v>3.8</v>
      </c>
      <c r="AU22" s="81">
        <f>AT22-AN24</f>
        <v>-0.20000000000000018</v>
      </c>
      <c r="AV22" s="82">
        <f>AT22/AN24</f>
        <v>0.95</v>
      </c>
    </row>
    <row r="23" spans="1:48" ht="15" customHeight="1">
      <c r="A23" s="71">
        <v>17</v>
      </c>
      <c r="B23" s="60" t="s">
        <v>56</v>
      </c>
      <c r="C23" s="19">
        <v>5.4</v>
      </c>
      <c r="F23" s="72">
        <v>17</v>
      </c>
      <c r="G23" s="7" t="s">
        <v>28</v>
      </c>
      <c r="H23" s="27">
        <v>4.8</v>
      </c>
      <c r="I23" s="81">
        <f>H23-C18</f>
        <v>-1.1000000000000005</v>
      </c>
      <c r="J23" s="124">
        <f>H23/C18</f>
        <v>0.81355932203389825</v>
      </c>
      <c r="M23" s="72">
        <v>17</v>
      </c>
      <c r="N23" s="7" t="s">
        <v>47</v>
      </c>
      <c r="O23" s="19">
        <v>4.0999999999999996</v>
      </c>
      <c r="P23" s="80">
        <f>O23-H25</f>
        <v>0</v>
      </c>
      <c r="Q23" s="125">
        <f>O23/H25</f>
        <v>1</v>
      </c>
      <c r="T23" s="72">
        <v>17</v>
      </c>
      <c r="U23" s="7" t="s">
        <v>77</v>
      </c>
      <c r="V23" s="22">
        <v>4.0999999999999996</v>
      </c>
      <c r="W23" s="81">
        <f>V23-O22</f>
        <v>-0.60000000000000053</v>
      </c>
      <c r="X23" s="124">
        <f>V23/O22</f>
        <v>0.87234042553191482</v>
      </c>
      <c r="Z23" s="72">
        <v>17</v>
      </c>
      <c r="AA23" s="7" t="s">
        <v>47</v>
      </c>
      <c r="AB23" s="19">
        <v>4.0999999999999996</v>
      </c>
      <c r="AC23" s="80">
        <f>AB23-V24</f>
        <v>0</v>
      </c>
      <c r="AD23" s="125">
        <f>AB23/V24</f>
        <v>1</v>
      </c>
      <c r="AF23" s="134">
        <v>17</v>
      </c>
      <c r="AG23" s="162" t="s">
        <v>20</v>
      </c>
      <c r="AH23" s="242">
        <v>5.2</v>
      </c>
      <c r="AI23" s="242">
        <f>AH23-AB52</f>
        <v>5.2</v>
      </c>
      <c r="AJ23" s="128" t="s">
        <v>11</v>
      </c>
      <c r="AL23" s="202">
        <v>17</v>
      </c>
      <c r="AM23" s="656" t="s">
        <v>47</v>
      </c>
      <c r="AN23" s="661">
        <v>4.0999999999999996</v>
      </c>
      <c r="AO23" s="236">
        <f>AN23-AH24</f>
        <v>0</v>
      </c>
      <c r="AP23" s="125">
        <f>AN23/AH24</f>
        <v>1</v>
      </c>
      <c r="AR23" s="202">
        <v>17</v>
      </c>
      <c r="AS23" s="656" t="s">
        <v>77</v>
      </c>
      <c r="AT23" s="209">
        <v>3.5</v>
      </c>
      <c r="AU23" s="160">
        <f>AT23-AN25</f>
        <v>-0.10000000000000009</v>
      </c>
      <c r="AV23" s="82">
        <f>AT23/AN25</f>
        <v>0.97222222222222221</v>
      </c>
    </row>
    <row r="24" spans="1:48" ht="15" customHeight="1">
      <c r="A24" s="71">
        <v>18</v>
      </c>
      <c r="B24" s="60" t="s">
        <v>76</v>
      </c>
      <c r="C24" s="19">
        <v>4.9000000000000004</v>
      </c>
      <c r="F24" s="72">
        <v>18</v>
      </c>
      <c r="G24" s="7" t="s">
        <v>29</v>
      </c>
      <c r="H24" s="22">
        <v>4.3</v>
      </c>
      <c r="I24" s="81">
        <f>H24-C25</f>
        <v>-0.29999999999999982</v>
      </c>
      <c r="J24" s="124">
        <f>H24/C25</f>
        <v>0.93478260869565222</v>
      </c>
      <c r="M24" s="72">
        <v>18</v>
      </c>
      <c r="N24" s="7" t="s">
        <v>76</v>
      </c>
      <c r="O24" s="22">
        <v>4</v>
      </c>
      <c r="P24" s="81">
        <f>O24-H22</f>
        <v>-1</v>
      </c>
      <c r="Q24" s="124">
        <f>O24/H22</f>
        <v>0.8</v>
      </c>
      <c r="T24" s="72">
        <v>18</v>
      </c>
      <c r="U24" s="7" t="s">
        <v>47</v>
      </c>
      <c r="V24" s="19">
        <v>4.0999999999999996</v>
      </c>
      <c r="W24" s="80">
        <f>V24-O23</f>
        <v>0</v>
      </c>
      <c r="X24" s="125">
        <f>V24/O23</f>
        <v>1</v>
      </c>
      <c r="Z24" s="72">
        <v>18</v>
      </c>
      <c r="AA24" s="7" t="s">
        <v>76</v>
      </c>
      <c r="AB24" s="19">
        <v>4</v>
      </c>
      <c r="AC24" s="80">
        <f>AB24-V25</f>
        <v>0</v>
      </c>
      <c r="AD24" s="125">
        <f>AB24/V25</f>
        <v>1</v>
      </c>
      <c r="AF24" s="72">
        <v>18</v>
      </c>
      <c r="AG24" s="7" t="s">
        <v>47</v>
      </c>
      <c r="AH24" s="70">
        <v>4.0999999999999996</v>
      </c>
      <c r="AI24" s="235">
        <f>AH24-AB23</f>
        <v>0</v>
      </c>
      <c r="AJ24" s="125">
        <f>AH24/AB23</f>
        <v>1</v>
      </c>
      <c r="AL24" s="202">
        <v>18</v>
      </c>
      <c r="AM24" s="656" t="s">
        <v>76</v>
      </c>
      <c r="AN24" s="661">
        <v>4</v>
      </c>
      <c r="AO24" s="236">
        <f>AN24-AH25</f>
        <v>0</v>
      </c>
      <c r="AP24" s="203">
        <f>AN24/AH25</f>
        <v>1</v>
      </c>
      <c r="AR24" s="202">
        <v>18</v>
      </c>
      <c r="AS24" s="656" t="s">
        <v>29</v>
      </c>
      <c r="AT24" s="209">
        <v>3.1</v>
      </c>
      <c r="AU24" s="236">
        <f>AT24-AN26</f>
        <v>0</v>
      </c>
      <c r="AV24" s="203">
        <f>AT24/AN26</f>
        <v>1</v>
      </c>
    </row>
    <row r="25" spans="1:48" ht="15" customHeight="1">
      <c r="A25" s="72">
        <v>19</v>
      </c>
      <c r="B25" s="7" t="s">
        <v>29</v>
      </c>
      <c r="C25" s="22">
        <v>4.5999999999999996</v>
      </c>
      <c r="F25" s="72">
        <v>19</v>
      </c>
      <c r="G25" s="7" t="s">
        <v>47</v>
      </c>
      <c r="H25" s="19">
        <v>4.0999999999999996</v>
      </c>
      <c r="I25" s="80">
        <f>H25-C26</f>
        <v>0</v>
      </c>
      <c r="J25" s="125">
        <f>H25/C26</f>
        <v>1</v>
      </c>
      <c r="M25" s="72">
        <v>19</v>
      </c>
      <c r="N25" s="7" t="s">
        <v>62</v>
      </c>
      <c r="O25" s="22">
        <v>3.2</v>
      </c>
      <c r="P25" s="81">
        <f>O25-H27</f>
        <v>-0.69999999999999973</v>
      </c>
      <c r="Q25" s="124">
        <f>O25/H27</f>
        <v>0.8205128205128206</v>
      </c>
      <c r="T25" s="72">
        <v>19</v>
      </c>
      <c r="U25" s="7" t="s">
        <v>76</v>
      </c>
      <c r="V25" s="19">
        <v>4</v>
      </c>
      <c r="W25" s="80">
        <f>V25-O24</f>
        <v>0</v>
      </c>
      <c r="X25" s="125">
        <f>V25/O24</f>
        <v>1</v>
      </c>
      <c r="Z25" s="72">
        <v>19</v>
      </c>
      <c r="AA25" s="7" t="s">
        <v>77</v>
      </c>
      <c r="AB25" s="22">
        <v>4</v>
      </c>
      <c r="AC25" s="81">
        <f>AB25-V23</f>
        <v>-9.9999999999999645E-2</v>
      </c>
      <c r="AD25" s="124">
        <f>AB25/V23</f>
        <v>0.97560975609756106</v>
      </c>
      <c r="AF25" s="72">
        <v>19</v>
      </c>
      <c r="AG25" s="7" t="s">
        <v>76</v>
      </c>
      <c r="AH25" s="70">
        <v>4</v>
      </c>
      <c r="AI25" s="235">
        <f>AH25-AB24</f>
        <v>0</v>
      </c>
      <c r="AJ25" s="125">
        <f>AH25/AB24</f>
        <v>1</v>
      </c>
      <c r="AL25" s="202">
        <v>19</v>
      </c>
      <c r="AM25" s="656" t="s">
        <v>77</v>
      </c>
      <c r="AN25" s="209">
        <v>3.6</v>
      </c>
      <c r="AO25" s="160">
        <f>AN25-AH26</f>
        <v>-0.39999999999999991</v>
      </c>
      <c r="AP25" s="244">
        <f>AN25/AH26</f>
        <v>0.9</v>
      </c>
      <c r="AR25" s="202">
        <v>19</v>
      </c>
      <c r="AS25" s="656" t="s">
        <v>47</v>
      </c>
      <c r="AT25" s="209">
        <v>2.1</v>
      </c>
      <c r="AU25" s="160">
        <f>AT25-AN23</f>
        <v>-1.9999999999999996</v>
      </c>
      <c r="AV25" s="244">
        <f>AT25/AN23</f>
        <v>0.51219512195121952</v>
      </c>
    </row>
    <row r="26" spans="1:48" ht="15" customHeight="1">
      <c r="A26" s="71">
        <v>20</v>
      </c>
      <c r="B26" s="60" t="s">
        <v>47</v>
      </c>
      <c r="C26" s="19">
        <v>4.0999999999999996</v>
      </c>
      <c r="F26" s="72">
        <v>20</v>
      </c>
      <c r="G26" s="7" t="s">
        <v>77</v>
      </c>
      <c r="H26" s="19">
        <v>4.0999999999999996</v>
      </c>
      <c r="I26" s="80">
        <f>H26-C27</f>
        <v>0</v>
      </c>
      <c r="J26" s="125">
        <f>H26/C27</f>
        <v>1</v>
      </c>
      <c r="M26" s="72">
        <v>20</v>
      </c>
      <c r="N26" s="7" t="s">
        <v>85</v>
      </c>
      <c r="O26" s="19">
        <v>2.7</v>
      </c>
      <c r="P26" s="80">
        <f>O26-H29</f>
        <v>0</v>
      </c>
      <c r="Q26" s="125">
        <f>O26/H29</f>
        <v>1</v>
      </c>
      <c r="T26" s="72">
        <v>20</v>
      </c>
      <c r="U26" s="7" t="s">
        <v>29</v>
      </c>
      <c r="V26" s="19">
        <v>3</v>
      </c>
      <c r="W26" s="80">
        <f>V26-O29</f>
        <v>1.2</v>
      </c>
      <c r="X26" s="125">
        <f>V26/O29</f>
        <v>1.6666666666666665</v>
      </c>
      <c r="Z26" s="72">
        <v>20</v>
      </c>
      <c r="AA26" s="7" t="s">
        <v>56</v>
      </c>
      <c r="AB26" s="19">
        <v>3.9</v>
      </c>
      <c r="AC26" s="80">
        <f>AB26-V28</f>
        <v>1.2999999999999998</v>
      </c>
      <c r="AD26" s="125">
        <f>AB26/V28</f>
        <v>1.5</v>
      </c>
      <c r="AF26" s="72">
        <v>20</v>
      </c>
      <c r="AG26" s="7" t="s">
        <v>77</v>
      </c>
      <c r="AH26" s="70">
        <v>4</v>
      </c>
      <c r="AI26" s="235">
        <f>AH26-AB25</f>
        <v>0</v>
      </c>
      <c r="AJ26" s="125">
        <f>AH26/AB25</f>
        <v>1</v>
      </c>
      <c r="AL26" s="202">
        <v>20</v>
      </c>
      <c r="AM26" s="656" t="s">
        <v>29</v>
      </c>
      <c r="AN26" s="661">
        <v>3.1</v>
      </c>
      <c r="AO26" s="236">
        <f>AN26-AH29</f>
        <v>0</v>
      </c>
      <c r="AP26" s="203">
        <f>AN26/AH29</f>
        <v>1</v>
      </c>
      <c r="AR26" s="134">
        <v>20</v>
      </c>
      <c r="AS26" s="674" t="s">
        <v>86</v>
      </c>
      <c r="AT26" s="109">
        <v>2</v>
      </c>
      <c r="AU26" s="242">
        <f>AT26-AN83</f>
        <v>2</v>
      </c>
      <c r="AV26" s="128" t="s">
        <v>11</v>
      </c>
    </row>
    <row r="27" spans="1:48" ht="15" customHeight="1">
      <c r="A27" s="72">
        <v>21</v>
      </c>
      <c r="B27" s="7" t="s">
        <v>77</v>
      </c>
      <c r="C27" s="22">
        <v>4.0999999999999996</v>
      </c>
      <c r="F27" s="72">
        <v>21</v>
      </c>
      <c r="G27" s="7" t="s">
        <v>62</v>
      </c>
      <c r="H27" s="22">
        <v>3.9</v>
      </c>
      <c r="I27" s="81">
        <f>H27-C16</f>
        <v>-2.9</v>
      </c>
      <c r="J27" s="124">
        <f>H27/C16</f>
        <v>0.57352941176470584</v>
      </c>
      <c r="M27" s="72">
        <v>21</v>
      </c>
      <c r="N27" s="7" t="s">
        <v>49</v>
      </c>
      <c r="O27" s="29">
        <v>2.5</v>
      </c>
      <c r="P27" s="80">
        <f>O27-H30</f>
        <v>0</v>
      </c>
      <c r="Q27" s="125">
        <f>O27/H30</f>
        <v>1</v>
      </c>
      <c r="T27" s="72">
        <v>21</v>
      </c>
      <c r="U27" s="7" t="s">
        <v>63</v>
      </c>
      <c r="V27" s="19">
        <v>2.8</v>
      </c>
      <c r="W27" s="80">
        <f>V27-O28</f>
        <v>0.5</v>
      </c>
      <c r="X27" s="125">
        <f>V27/O28</f>
        <v>1.2173913043478262</v>
      </c>
      <c r="Z27" s="72">
        <v>21</v>
      </c>
      <c r="AA27" s="7" t="s">
        <v>86</v>
      </c>
      <c r="AB27" s="28">
        <v>3.3</v>
      </c>
      <c r="AC27" s="81">
        <f>AB27-V15</f>
        <v>-4.5</v>
      </c>
      <c r="AD27" s="124">
        <f>AB27/V15</f>
        <v>0.42307692307692307</v>
      </c>
      <c r="AF27" s="72">
        <v>21</v>
      </c>
      <c r="AG27" s="7" t="s">
        <v>78</v>
      </c>
      <c r="AH27" s="70">
        <v>3.4</v>
      </c>
      <c r="AI27" s="235">
        <f>AH27-AB35</f>
        <v>2.7</v>
      </c>
      <c r="AJ27" s="125">
        <f>AH27/AB35</f>
        <v>4.8571428571428577</v>
      </c>
      <c r="AL27" s="202">
        <v>21</v>
      </c>
      <c r="AM27" s="656" t="s">
        <v>20</v>
      </c>
      <c r="AN27" s="209">
        <v>3</v>
      </c>
      <c r="AO27" s="160">
        <f>AN27-AH23</f>
        <v>-2.2000000000000002</v>
      </c>
      <c r="AP27" s="244">
        <f>AN27/AH23</f>
        <v>0.57692307692307687</v>
      </c>
      <c r="AR27" s="202">
        <v>21</v>
      </c>
      <c r="AS27" s="656" t="s">
        <v>63</v>
      </c>
      <c r="AT27" s="209">
        <v>1.7</v>
      </c>
      <c r="AU27" s="160">
        <f>AT27-AN31</f>
        <v>-0.19999999999999996</v>
      </c>
      <c r="AV27" s="244">
        <f>AT27/AN31</f>
        <v>0.89473684210526316</v>
      </c>
    </row>
    <row r="28" spans="1:48" ht="15" customHeight="1">
      <c r="A28" s="71">
        <v>22</v>
      </c>
      <c r="B28" s="60" t="s">
        <v>36</v>
      </c>
      <c r="C28" s="19">
        <v>2.9</v>
      </c>
      <c r="F28" s="72">
        <v>22</v>
      </c>
      <c r="G28" s="7" t="s">
        <v>36</v>
      </c>
      <c r="H28" s="19">
        <v>3.5</v>
      </c>
      <c r="I28" s="80">
        <f>H28-C28</f>
        <v>0.60000000000000009</v>
      </c>
      <c r="J28" s="125">
        <f>H28/C28</f>
        <v>1.2068965517241379</v>
      </c>
      <c r="M28" s="72">
        <v>22</v>
      </c>
      <c r="N28" s="7" t="s">
        <v>63</v>
      </c>
      <c r="O28" s="29">
        <v>2.2999999999999998</v>
      </c>
      <c r="P28" s="80">
        <f>O28-H31</f>
        <v>9.9999999999999645E-2</v>
      </c>
      <c r="Q28" s="125">
        <f>O28/H31</f>
        <v>1.0454545454545452</v>
      </c>
      <c r="T28" s="72">
        <v>22</v>
      </c>
      <c r="U28" s="7" t="s">
        <v>56</v>
      </c>
      <c r="V28" s="22">
        <v>2.6</v>
      </c>
      <c r="W28" s="81">
        <f>V28-O19</f>
        <v>-3.4</v>
      </c>
      <c r="X28" s="124">
        <f>V28/O19</f>
        <v>0.43333333333333335</v>
      </c>
      <c r="Z28" s="72">
        <v>22</v>
      </c>
      <c r="AA28" s="7" t="s">
        <v>29</v>
      </c>
      <c r="AB28" s="19">
        <v>3</v>
      </c>
      <c r="AC28" s="80">
        <f>AB28-V26</f>
        <v>0</v>
      </c>
      <c r="AD28" s="125">
        <f>AB28/V26</f>
        <v>1</v>
      </c>
      <c r="AF28" s="72">
        <v>22</v>
      </c>
      <c r="AG28" s="7" t="s">
        <v>85</v>
      </c>
      <c r="AH28" s="70">
        <v>3.2</v>
      </c>
      <c r="AI28" s="235">
        <f>AH28-AB31</f>
        <v>1.4000000000000001</v>
      </c>
      <c r="AJ28" s="125">
        <f>AH28/AB31</f>
        <v>1.7777777777777779</v>
      </c>
      <c r="AL28" s="202">
        <v>22</v>
      </c>
      <c r="AM28" s="656" t="s">
        <v>85</v>
      </c>
      <c r="AN28" s="209">
        <v>2.7</v>
      </c>
      <c r="AO28" s="160">
        <f>AN28-AH28</f>
        <v>-0.5</v>
      </c>
      <c r="AP28" s="244">
        <f>AN28/AH28</f>
        <v>0.84375</v>
      </c>
      <c r="AR28" s="202">
        <v>22</v>
      </c>
      <c r="AS28" s="656" t="s">
        <v>75</v>
      </c>
      <c r="AT28" s="209">
        <v>1.7</v>
      </c>
      <c r="AU28" s="236">
        <f>AT28-AN32</f>
        <v>0</v>
      </c>
      <c r="AV28" s="203">
        <f>AT28/AN32</f>
        <v>1</v>
      </c>
    </row>
    <row r="29" spans="1:48" ht="15" customHeight="1">
      <c r="A29" s="114">
        <v>23</v>
      </c>
      <c r="B29" s="112" t="s">
        <v>57</v>
      </c>
      <c r="C29" s="109">
        <v>2.8</v>
      </c>
      <c r="F29" s="72">
        <v>23</v>
      </c>
      <c r="G29" s="7" t="s">
        <v>85</v>
      </c>
      <c r="H29" s="19">
        <v>2.7</v>
      </c>
      <c r="I29" s="80">
        <f>H29-C37</f>
        <v>1.2000000000000002</v>
      </c>
      <c r="J29" s="125">
        <f>H29/C37</f>
        <v>1.8</v>
      </c>
      <c r="M29" s="72">
        <v>23</v>
      </c>
      <c r="N29" s="7" t="s">
        <v>29</v>
      </c>
      <c r="O29" s="26">
        <v>1.8</v>
      </c>
      <c r="P29" s="81">
        <f>O29-H24</f>
        <v>-2.5</v>
      </c>
      <c r="Q29" s="124">
        <f>O29/H24</f>
        <v>0.41860465116279072</v>
      </c>
      <c r="T29" s="72">
        <v>23</v>
      </c>
      <c r="U29" s="7" t="s">
        <v>49</v>
      </c>
      <c r="V29" s="29">
        <v>2.5</v>
      </c>
      <c r="W29" s="80">
        <f>V29-O27</f>
        <v>0</v>
      </c>
      <c r="X29" s="125">
        <f>V29/O27</f>
        <v>1</v>
      </c>
      <c r="Z29" s="72">
        <v>23</v>
      </c>
      <c r="AA29" s="7" t="s">
        <v>63</v>
      </c>
      <c r="AB29" s="28">
        <v>2.6</v>
      </c>
      <c r="AC29" s="81">
        <f>AB29-V27</f>
        <v>-0.19999999999999973</v>
      </c>
      <c r="AD29" s="124">
        <f>AB29/V27</f>
        <v>0.92857142857142871</v>
      </c>
      <c r="AF29" s="72">
        <v>23</v>
      </c>
      <c r="AG29" s="7" t="s">
        <v>29</v>
      </c>
      <c r="AH29" s="70">
        <v>3.1</v>
      </c>
      <c r="AI29" s="235">
        <f>AH29-AB28</f>
        <v>0.10000000000000009</v>
      </c>
      <c r="AJ29" s="125">
        <f>AH29/AB28</f>
        <v>1.0333333333333334</v>
      </c>
      <c r="AL29" s="202">
        <v>23</v>
      </c>
      <c r="AM29" s="656" t="s">
        <v>49</v>
      </c>
      <c r="AN29" s="661">
        <v>2.5</v>
      </c>
      <c r="AO29" s="236">
        <f>AN29-AH31</f>
        <v>0</v>
      </c>
      <c r="AP29" s="203">
        <f>AN29/AH31</f>
        <v>1</v>
      </c>
      <c r="AR29" s="202">
        <v>23</v>
      </c>
      <c r="AS29" s="63" t="s">
        <v>61</v>
      </c>
      <c r="AT29" s="655">
        <v>1.2</v>
      </c>
      <c r="AU29" s="160">
        <f>AT29-AN20</f>
        <v>-5.0999999999999996</v>
      </c>
      <c r="AV29" s="244">
        <f>AT29/AN20</f>
        <v>0.19047619047619047</v>
      </c>
    </row>
    <row r="30" spans="1:48" ht="15" customHeight="1">
      <c r="A30" s="71">
        <v>24</v>
      </c>
      <c r="B30" s="60" t="s">
        <v>49</v>
      </c>
      <c r="C30" s="29">
        <v>2.5</v>
      </c>
      <c r="F30" s="72">
        <v>24</v>
      </c>
      <c r="G30" s="7" t="s">
        <v>49</v>
      </c>
      <c r="H30" s="29">
        <v>2.5</v>
      </c>
      <c r="I30" s="80">
        <f>H30-C30</f>
        <v>0</v>
      </c>
      <c r="J30" s="125">
        <f>H30/C30</f>
        <v>1</v>
      </c>
      <c r="M30" s="72">
        <v>24</v>
      </c>
      <c r="N30" s="7" t="s">
        <v>22</v>
      </c>
      <c r="O30" s="25">
        <v>1.3</v>
      </c>
      <c r="P30" s="80">
        <f>O30-H32</f>
        <v>0.10000000000000009</v>
      </c>
      <c r="Q30" s="125">
        <f>O30/H32</f>
        <v>1.0833333333333335</v>
      </c>
      <c r="T30" s="134">
        <v>24</v>
      </c>
      <c r="U30" s="110" t="s">
        <v>20</v>
      </c>
      <c r="V30" s="111">
        <v>2.2000000000000002</v>
      </c>
      <c r="W30" s="127">
        <f>V30-O50</f>
        <v>2.2000000000000002</v>
      </c>
      <c r="X30" s="128" t="s">
        <v>11</v>
      </c>
      <c r="Z30" s="72">
        <v>24</v>
      </c>
      <c r="AA30" s="7" t="s">
        <v>49</v>
      </c>
      <c r="AB30" s="29">
        <v>2.5</v>
      </c>
      <c r="AC30" s="80">
        <f>AB30-V29</f>
        <v>0</v>
      </c>
      <c r="AD30" s="125">
        <f>AB30/V29</f>
        <v>1</v>
      </c>
      <c r="AF30" s="72">
        <v>24</v>
      </c>
      <c r="AG30" s="7" t="s">
        <v>63</v>
      </c>
      <c r="AH30" s="28">
        <v>2.5</v>
      </c>
      <c r="AI30" s="81">
        <f>AH30-AB29</f>
        <v>-0.10000000000000009</v>
      </c>
      <c r="AJ30" s="82">
        <f>AH30/AB29</f>
        <v>0.96153846153846145</v>
      </c>
      <c r="AL30" s="202">
        <v>24</v>
      </c>
      <c r="AM30" s="656" t="s">
        <v>91</v>
      </c>
      <c r="AN30" s="209">
        <v>2.2000000000000002</v>
      </c>
      <c r="AO30" s="160">
        <f>AN30-AH32</f>
        <v>-9.9999999999999645E-2</v>
      </c>
      <c r="AP30" s="244">
        <f>AN30/AH32</f>
        <v>0.95652173913043492</v>
      </c>
      <c r="AR30" s="202">
        <v>24</v>
      </c>
      <c r="AS30" s="656" t="s">
        <v>59</v>
      </c>
      <c r="AT30" s="209">
        <v>1.2</v>
      </c>
      <c r="AU30" s="236">
        <f>AT30-AN34</f>
        <v>0</v>
      </c>
      <c r="AV30" s="203">
        <f>AT30/AN34</f>
        <v>1</v>
      </c>
    </row>
    <row r="31" spans="1:48" ht="15" customHeight="1">
      <c r="A31" s="114">
        <v>25</v>
      </c>
      <c r="B31" s="112" t="s">
        <v>80</v>
      </c>
      <c r="C31" s="109">
        <v>2.2000000000000002</v>
      </c>
      <c r="F31" s="72">
        <v>25</v>
      </c>
      <c r="G31" s="7" t="s">
        <v>63</v>
      </c>
      <c r="H31" s="29">
        <v>2.2000000000000002</v>
      </c>
      <c r="I31" s="80">
        <f>H31-C33</f>
        <v>0.30000000000000027</v>
      </c>
      <c r="J31" s="125">
        <f>H31/C33</f>
        <v>1.1578947368421053</v>
      </c>
      <c r="M31" s="72">
        <v>25</v>
      </c>
      <c r="N31" s="7" t="s">
        <v>59</v>
      </c>
      <c r="O31" s="19">
        <v>1.2</v>
      </c>
      <c r="P31" s="80">
        <f>O31-H33</f>
        <v>0</v>
      </c>
      <c r="Q31" s="125">
        <f>O31/H33</f>
        <v>1</v>
      </c>
      <c r="T31" s="72">
        <v>25</v>
      </c>
      <c r="U31" s="7" t="s">
        <v>22</v>
      </c>
      <c r="V31" s="25">
        <v>1.3</v>
      </c>
      <c r="W31" s="80">
        <f>V31-O30</f>
        <v>0</v>
      </c>
      <c r="X31" s="125">
        <f>V31/O30</f>
        <v>1</v>
      </c>
      <c r="Z31" s="72">
        <v>25</v>
      </c>
      <c r="AA31" s="7" t="s">
        <v>85</v>
      </c>
      <c r="AB31" s="22">
        <v>1.8</v>
      </c>
      <c r="AC31" s="81">
        <f>AB31-V13</f>
        <v>-8.6</v>
      </c>
      <c r="AD31" s="124">
        <f>AB31/V13</f>
        <v>0.17307692307692307</v>
      </c>
      <c r="AF31" s="72">
        <v>25</v>
      </c>
      <c r="AG31" s="7" t="s">
        <v>49</v>
      </c>
      <c r="AH31" s="69">
        <v>2.5</v>
      </c>
      <c r="AI31" s="235">
        <f>AH31-AB30</f>
        <v>0</v>
      </c>
      <c r="AJ31" s="125">
        <f>AH31/AB30</f>
        <v>1</v>
      </c>
      <c r="AL31" s="202">
        <v>25</v>
      </c>
      <c r="AM31" s="656" t="s">
        <v>63</v>
      </c>
      <c r="AN31" s="209">
        <v>1.9</v>
      </c>
      <c r="AO31" s="160">
        <f>AN31-AH30</f>
        <v>-0.60000000000000009</v>
      </c>
      <c r="AP31" s="244">
        <f>AN31/AH30</f>
        <v>0.76</v>
      </c>
      <c r="AR31" s="202">
        <v>25</v>
      </c>
      <c r="AS31" s="656" t="s">
        <v>87</v>
      </c>
      <c r="AT31" s="209">
        <v>1.2</v>
      </c>
      <c r="AU31" s="236">
        <f>AT31-AN35</f>
        <v>0</v>
      </c>
      <c r="AV31" s="203">
        <f>AT31/AN35</f>
        <v>1</v>
      </c>
    </row>
    <row r="32" spans="1:48" ht="15" customHeight="1">
      <c r="A32" s="114">
        <v>26</v>
      </c>
      <c r="B32" s="112" t="s">
        <v>8</v>
      </c>
      <c r="C32" s="127">
        <v>2.1</v>
      </c>
      <c r="F32" s="72">
        <v>26</v>
      </c>
      <c r="G32" s="7" t="s">
        <v>22</v>
      </c>
      <c r="H32" s="25">
        <v>1.2</v>
      </c>
      <c r="I32" s="80">
        <f>H32-C39</f>
        <v>0</v>
      </c>
      <c r="J32" s="125">
        <f>H32/C39</f>
        <v>1</v>
      </c>
      <c r="M32" s="72">
        <v>26</v>
      </c>
      <c r="N32" s="7" t="s">
        <v>87</v>
      </c>
      <c r="O32" s="19">
        <v>1.2</v>
      </c>
      <c r="P32" s="80">
        <f>O32-H34</f>
        <v>0</v>
      </c>
      <c r="Q32" s="125">
        <f>O32/H34</f>
        <v>1</v>
      </c>
      <c r="T32" s="72">
        <v>26</v>
      </c>
      <c r="U32" s="7" t="s">
        <v>59</v>
      </c>
      <c r="V32" s="19">
        <v>1.2</v>
      </c>
      <c r="W32" s="80">
        <f>V32-O31</f>
        <v>0</v>
      </c>
      <c r="X32" s="125">
        <f>V32/O31</f>
        <v>1</v>
      </c>
      <c r="Z32" s="72">
        <v>26</v>
      </c>
      <c r="AA32" s="7" t="s">
        <v>22</v>
      </c>
      <c r="AB32" s="25">
        <v>1.3</v>
      </c>
      <c r="AC32" s="80">
        <f>AB32-V31</f>
        <v>0</v>
      </c>
      <c r="AD32" s="125">
        <f>AB32/V31</f>
        <v>1</v>
      </c>
      <c r="AF32" s="72">
        <v>26</v>
      </c>
      <c r="AG32" s="7" t="s">
        <v>91</v>
      </c>
      <c r="AH32" s="28">
        <v>2.2999999999999998</v>
      </c>
      <c r="AI32" s="81">
        <f>AH32-AB16</f>
        <v>-4.5</v>
      </c>
      <c r="AJ32" s="82">
        <f>AH32/AB16</f>
        <v>0.33823529411764702</v>
      </c>
      <c r="AL32" s="202">
        <v>26</v>
      </c>
      <c r="AM32" s="656" t="s">
        <v>75</v>
      </c>
      <c r="AN32" s="209">
        <v>1.7</v>
      </c>
      <c r="AO32" s="160">
        <f>AN32-AH33</f>
        <v>-0.10000000000000009</v>
      </c>
      <c r="AP32" s="244">
        <f>AN32/AH33</f>
        <v>0.94444444444444442</v>
      </c>
      <c r="AR32" s="134">
        <v>26</v>
      </c>
      <c r="AS32" s="674" t="s">
        <v>80</v>
      </c>
      <c r="AT32" s="675">
        <v>1</v>
      </c>
      <c r="AU32" s="242">
        <f>AT32-AN80</f>
        <v>1</v>
      </c>
      <c r="AV32" s="128" t="s">
        <v>11</v>
      </c>
    </row>
    <row r="33" spans="1:48" ht="15" customHeight="1">
      <c r="A33" s="72">
        <v>27</v>
      </c>
      <c r="B33" s="7" t="s">
        <v>63</v>
      </c>
      <c r="C33" s="28">
        <v>1.9</v>
      </c>
      <c r="F33" s="72">
        <v>27</v>
      </c>
      <c r="G33" s="7" t="s">
        <v>59</v>
      </c>
      <c r="H33" s="19">
        <v>1.2</v>
      </c>
      <c r="I33" s="80">
        <f>H33-C40</f>
        <v>0</v>
      </c>
      <c r="J33" s="125">
        <f>H33/C40</f>
        <v>1</v>
      </c>
      <c r="M33" s="72">
        <v>27</v>
      </c>
      <c r="N33" s="7" t="s">
        <v>78</v>
      </c>
      <c r="O33" s="19">
        <v>1.1000000000000001</v>
      </c>
      <c r="P33" s="80">
        <f>O33-H39</f>
        <v>0.40000000000000013</v>
      </c>
      <c r="Q33" s="125">
        <f>O33/H39</f>
        <v>1.5714285714285716</v>
      </c>
      <c r="T33" s="72">
        <v>27</v>
      </c>
      <c r="U33" s="7" t="s">
        <v>87</v>
      </c>
      <c r="V33" s="19">
        <v>1.2</v>
      </c>
      <c r="W33" s="80">
        <f>V33-O32</f>
        <v>0</v>
      </c>
      <c r="X33" s="125">
        <f>V33/O32</f>
        <v>1</v>
      </c>
      <c r="Z33" s="72">
        <v>27</v>
      </c>
      <c r="AA33" s="7" t="s">
        <v>59</v>
      </c>
      <c r="AB33" s="19">
        <v>1.2</v>
      </c>
      <c r="AC33" s="80">
        <f>AB33-V32</f>
        <v>0</v>
      </c>
      <c r="AD33" s="125">
        <f>AB33/V32</f>
        <v>1</v>
      </c>
      <c r="AF33" s="134">
        <v>27</v>
      </c>
      <c r="AG33" s="110" t="s">
        <v>75</v>
      </c>
      <c r="AH33" s="242">
        <v>1.8</v>
      </c>
      <c r="AI33" s="242">
        <f>AH33-AB80</f>
        <v>1.8</v>
      </c>
      <c r="AJ33" s="128" t="s">
        <v>11</v>
      </c>
      <c r="AL33" s="202">
        <v>27</v>
      </c>
      <c r="AM33" s="656" t="s">
        <v>36</v>
      </c>
      <c r="AN33" s="661">
        <v>1.6</v>
      </c>
      <c r="AO33" s="236">
        <f>AN33-AH37</f>
        <v>0.5</v>
      </c>
      <c r="AP33" s="203">
        <f>AN33/AH37</f>
        <v>1.4545454545454546</v>
      </c>
      <c r="AR33" s="202">
        <v>27</v>
      </c>
      <c r="AS33" s="656" t="s">
        <v>36</v>
      </c>
      <c r="AT33" s="209">
        <v>0.8</v>
      </c>
      <c r="AU33" s="160">
        <f>AT33-AN33</f>
        <v>-0.8</v>
      </c>
      <c r="AV33" s="244">
        <f>AT33/AN33</f>
        <v>0.5</v>
      </c>
    </row>
    <row r="34" spans="1:48" ht="15" customHeight="1">
      <c r="A34" s="114">
        <v>28</v>
      </c>
      <c r="B34" s="112" t="s">
        <v>9</v>
      </c>
      <c r="C34" s="113">
        <v>1.8</v>
      </c>
      <c r="F34" s="72">
        <v>28</v>
      </c>
      <c r="G34" s="7" t="s">
        <v>87</v>
      </c>
      <c r="H34" s="19">
        <v>1.2</v>
      </c>
      <c r="I34" s="80">
        <f>H34-C41</f>
        <v>0</v>
      </c>
      <c r="J34" s="125">
        <f>H34/C41</f>
        <v>1</v>
      </c>
      <c r="M34" s="72">
        <v>28</v>
      </c>
      <c r="N34" s="7" t="s">
        <v>53</v>
      </c>
      <c r="O34" s="19">
        <v>0.7</v>
      </c>
      <c r="P34" s="80">
        <f>O34-H38</f>
        <v>0</v>
      </c>
      <c r="Q34" s="125">
        <f>O34/H38</f>
        <v>1</v>
      </c>
      <c r="T34" s="72">
        <v>28</v>
      </c>
      <c r="U34" s="7" t="s">
        <v>78</v>
      </c>
      <c r="V34" s="22">
        <v>1</v>
      </c>
      <c r="W34" s="81">
        <f>V34-O33</f>
        <v>-0.10000000000000009</v>
      </c>
      <c r="X34" s="124">
        <f>V34/O33</f>
        <v>0.90909090909090906</v>
      </c>
      <c r="Z34" s="72">
        <v>28</v>
      </c>
      <c r="AA34" s="7" t="s">
        <v>87</v>
      </c>
      <c r="AB34" s="19">
        <v>1.2</v>
      </c>
      <c r="AC34" s="80">
        <f>AB34-V33</f>
        <v>0</v>
      </c>
      <c r="AD34" s="125">
        <f>AB34/V33</f>
        <v>1</v>
      </c>
      <c r="AF34" s="72">
        <v>28</v>
      </c>
      <c r="AG34" s="7" t="s">
        <v>22</v>
      </c>
      <c r="AH34" s="243">
        <v>1.3</v>
      </c>
      <c r="AI34" s="235">
        <f>AH34-AB32</f>
        <v>0</v>
      </c>
      <c r="AJ34" s="125">
        <f>AH34/AB32</f>
        <v>1</v>
      </c>
      <c r="AL34" s="202">
        <v>28</v>
      </c>
      <c r="AM34" s="656" t="s">
        <v>59</v>
      </c>
      <c r="AN34" s="661">
        <v>1.2</v>
      </c>
      <c r="AO34" s="236">
        <f>AN34-AH35</f>
        <v>0</v>
      </c>
      <c r="AP34" s="203">
        <f>AN34/AH35</f>
        <v>1</v>
      </c>
      <c r="AR34" s="202">
        <v>28</v>
      </c>
      <c r="AS34" s="63" t="s">
        <v>53</v>
      </c>
      <c r="AT34" s="655">
        <v>0.2</v>
      </c>
      <c r="AU34" s="160">
        <f>AT34-AN37</f>
        <v>-0.3</v>
      </c>
      <c r="AV34" s="244">
        <f>AT34/AN37</f>
        <v>0.4</v>
      </c>
    </row>
    <row r="35" spans="1:48" ht="15" customHeight="1">
      <c r="A35" s="114">
        <v>29</v>
      </c>
      <c r="B35" s="112" t="s">
        <v>24</v>
      </c>
      <c r="C35" s="113">
        <v>1.8</v>
      </c>
      <c r="F35" s="72">
        <v>29</v>
      </c>
      <c r="G35" s="7" t="s">
        <v>82</v>
      </c>
      <c r="H35" s="29">
        <v>1</v>
      </c>
      <c r="I35" s="80">
        <f>H35-C43</f>
        <v>0</v>
      </c>
      <c r="J35" s="125">
        <f>H35/C43</f>
        <v>1</v>
      </c>
      <c r="M35" s="72">
        <v>29</v>
      </c>
      <c r="N35" s="7" t="s">
        <v>36</v>
      </c>
      <c r="O35" s="22">
        <v>0.6</v>
      </c>
      <c r="P35" s="81">
        <f>O35-H28</f>
        <v>-2.9</v>
      </c>
      <c r="Q35" s="124">
        <f>O35/H28</f>
        <v>0.17142857142857143</v>
      </c>
      <c r="T35" s="134">
        <v>29</v>
      </c>
      <c r="U35" s="110" t="s">
        <v>8</v>
      </c>
      <c r="V35" s="111">
        <v>0.9</v>
      </c>
      <c r="W35" s="129">
        <f>V35-O41</f>
        <v>0.9</v>
      </c>
      <c r="X35" s="128" t="s">
        <v>11</v>
      </c>
      <c r="Z35" s="72">
        <v>29</v>
      </c>
      <c r="AA35" s="7" t="s">
        <v>78</v>
      </c>
      <c r="AB35" s="22">
        <v>0.7</v>
      </c>
      <c r="AC35" s="81">
        <f>AB35-V34</f>
        <v>-0.30000000000000004</v>
      </c>
      <c r="AD35" s="124">
        <f>AB35/V34</f>
        <v>0.7</v>
      </c>
      <c r="AF35" s="72">
        <v>29</v>
      </c>
      <c r="AG35" s="7" t="s">
        <v>59</v>
      </c>
      <c r="AH35" s="70">
        <v>1.2</v>
      </c>
      <c r="AI35" s="235">
        <f>AH35-AB33</f>
        <v>0</v>
      </c>
      <c r="AJ35" s="125">
        <f>AH35/AB33</f>
        <v>1</v>
      </c>
      <c r="AL35" s="202">
        <v>29</v>
      </c>
      <c r="AM35" s="656" t="s">
        <v>87</v>
      </c>
      <c r="AN35" s="661">
        <v>1.2</v>
      </c>
      <c r="AO35" s="236">
        <f>AN35-AH36</f>
        <v>0</v>
      </c>
      <c r="AP35" s="203">
        <f>AN35/AH36</f>
        <v>1</v>
      </c>
      <c r="AR35" s="75" t="s">
        <v>310</v>
      </c>
      <c r="AS35" s="76"/>
      <c r="AT35" s="77"/>
      <c r="AU35" s="77"/>
      <c r="AV35" s="77"/>
    </row>
    <row r="36" spans="1:48" ht="15" customHeight="1">
      <c r="A36" s="72">
        <v>30</v>
      </c>
      <c r="B36" s="7" t="s">
        <v>60</v>
      </c>
      <c r="C36" s="22">
        <v>1.5</v>
      </c>
      <c r="F36" s="72">
        <v>30</v>
      </c>
      <c r="G36" s="7" t="s">
        <v>43</v>
      </c>
      <c r="H36" s="28">
        <v>0.9</v>
      </c>
      <c r="I36" s="81">
        <f>H36-C42</f>
        <v>-0.20000000000000007</v>
      </c>
      <c r="J36" s="124">
        <f>H36/C42</f>
        <v>0.81818181818181812</v>
      </c>
      <c r="M36" s="194">
        <v>30</v>
      </c>
      <c r="N36" s="112" t="s">
        <v>13</v>
      </c>
      <c r="O36" s="113">
        <v>0.6</v>
      </c>
      <c r="P36" s="196">
        <f>O36-H47</f>
        <v>0.6</v>
      </c>
      <c r="Q36" s="128" t="s">
        <v>11</v>
      </c>
      <c r="T36" s="134">
        <v>30</v>
      </c>
      <c r="U36" s="162" t="s">
        <v>82</v>
      </c>
      <c r="V36" s="129">
        <v>0.9</v>
      </c>
      <c r="W36" s="129">
        <f>V36-O82</f>
        <v>0.9</v>
      </c>
      <c r="X36" s="128" t="s">
        <v>11</v>
      </c>
      <c r="Z36" s="72">
        <v>30</v>
      </c>
      <c r="AA36" s="7" t="s">
        <v>36</v>
      </c>
      <c r="AB36" s="19">
        <v>0.6</v>
      </c>
      <c r="AC36" s="80">
        <f>AB36-V37</f>
        <v>0</v>
      </c>
      <c r="AD36" s="125">
        <f>AB36/V37</f>
        <v>1</v>
      </c>
      <c r="AF36" s="72">
        <v>30</v>
      </c>
      <c r="AG36" s="7" t="s">
        <v>87</v>
      </c>
      <c r="AH36" s="70">
        <v>1.2</v>
      </c>
      <c r="AI36" s="235">
        <f>AH36-AB34</f>
        <v>0</v>
      </c>
      <c r="AJ36" s="125">
        <f>AH36/AB34</f>
        <v>1</v>
      </c>
      <c r="AL36" s="72">
        <v>30</v>
      </c>
      <c r="AM36" s="63" t="s">
        <v>78</v>
      </c>
      <c r="AN36" s="655">
        <v>1.1000000000000001</v>
      </c>
      <c r="AO36" s="81">
        <f>AN36-AH27</f>
        <v>-2.2999999999999998</v>
      </c>
      <c r="AP36" s="82">
        <f>AN36/AH27</f>
        <v>0.3235294117647059</v>
      </c>
      <c r="AR36" s="72">
        <v>1</v>
      </c>
      <c r="AS36" s="63" t="s">
        <v>8</v>
      </c>
      <c r="AT36" s="28">
        <v>0</v>
      </c>
      <c r="AU36" s="235"/>
      <c r="AV36" s="125"/>
    </row>
    <row r="37" spans="1:48" ht="15" customHeight="1">
      <c r="A37" s="72">
        <v>31</v>
      </c>
      <c r="B37" s="7" t="s">
        <v>85</v>
      </c>
      <c r="C37" s="22">
        <v>1.5</v>
      </c>
      <c r="F37" s="72">
        <v>31</v>
      </c>
      <c r="G37" s="7" t="s">
        <v>9</v>
      </c>
      <c r="H37" s="26">
        <v>0.8</v>
      </c>
      <c r="I37" s="81">
        <f>H37-C34</f>
        <v>-1</v>
      </c>
      <c r="J37" s="124">
        <f>H37/C34</f>
        <v>0.44444444444444448</v>
      </c>
      <c r="M37" s="194">
        <v>31</v>
      </c>
      <c r="N37" s="112" t="s">
        <v>64</v>
      </c>
      <c r="O37" s="127">
        <v>0.6</v>
      </c>
      <c r="P37" s="196">
        <f>O37-H73</f>
        <v>0.6</v>
      </c>
      <c r="Q37" s="128" t="s">
        <v>11</v>
      </c>
      <c r="T37" s="72">
        <v>31</v>
      </c>
      <c r="U37" s="7" t="s">
        <v>36</v>
      </c>
      <c r="V37" s="19">
        <v>0.6</v>
      </c>
      <c r="W37" s="80">
        <f>V37-O35</f>
        <v>0</v>
      </c>
      <c r="X37" s="125">
        <f>V37/O35</f>
        <v>1</v>
      </c>
      <c r="Z37" s="134">
        <v>31</v>
      </c>
      <c r="AA37" s="162" t="s">
        <v>80</v>
      </c>
      <c r="AB37" s="109">
        <v>0.6</v>
      </c>
      <c r="AC37" s="127">
        <f>AB37-V82</f>
        <v>0.6</v>
      </c>
      <c r="AD37" s="128" t="s">
        <v>11</v>
      </c>
      <c r="AF37" s="202">
        <v>31</v>
      </c>
      <c r="AG37" s="159" t="s">
        <v>36</v>
      </c>
      <c r="AH37" s="241">
        <v>1.1000000000000001</v>
      </c>
      <c r="AI37" s="236">
        <f>AH37-AB36</f>
        <v>0.50000000000000011</v>
      </c>
      <c r="AJ37" s="203">
        <f>AH37/AB36</f>
        <v>1.8333333333333335</v>
      </c>
      <c r="AL37" s="202">
        <v>31</v>
      </c>
      <c r="AM37" s="63" t="s">
        <v>53</v>
      </c>
      <c r="AN37" s="660">
        <v>0.5</v>
      </c>
      <c r="AO37" s="236">
        <f>AN37-AH39</f>
        <v>0</v>
      </c>
      <c r="AP37" s="203">
        <f>AN37/AH39</f>
        <v>1</v>
      </c>
      <c r="AR37" s="202">
        <v>2</v>
      </c>
      <c r="AS37" s="63" t="s">
        <v>9</v>
      </c>
      <c r="AT37" s="28">
        <v>0</v>
      </c>
      <c r="AU37" s="236"/>
      <c r="AV37" s="203"/>
    </row>
    <row r="38" spans="1:48" ht="15" customHeight="1">
      <c r="A38" s="71">
        <v>32</v>
      </c>
      <c r="B38" s="60" t="s">
        <v>78</v>
      </c>
      <c r="C38" s="19">
        <v>1.4</v>
      </c>
      <c r="F38" s="72">
        <v>32</v>
      </c>
      <c r="G38" s="7" t="s">
        <v>53</v>
      </c>
      <c r="H38" s="19">
        <v>0.7</v>
      </c>
      <c r="I38" s="80">
        <f>H38-C44</f>
        <v>9.9999999999999978E-2</v>
      </c>
      <c r="J38" s="125">
        <f>H38/C44</f>
        <v>1.1666666666666667</v>
      </c>
      <c r="M38" s="72">
        <v>32</v>
      </c>
      <c r="N38" s="7" t="s">
        <v>95</v>
      </c>
      <c r="O38" s="22">
        <v>0.5</v>
      </c>
      <c r="P38" s="81">
        <f>O38-H21</f>
        <v>-4.5999999999999996</v>
      </c>
      <c r="Q38" s="124">
        <f>O38/H21</f>
        <v>9.8039215686274522E-2</v>
      </c>
      <c r="T38" s="202">
        <v>32</v>
      </c>
      <c r="U38" s="159" t="s">
        <v>53</v>
      </c>
      <c r="V38" s="156">
        <v>0.6</v>
      </c>
      <c r="W38" s="160">
        <f>V38-O34</f>
        <v>-9.9999999999999978E-2</v>
      </c>
      <c r="X38" s="124">
        <f>V38/O34</f>
        <v>0.85714285714285721</v>
      </c>
      <c r="Z38" s="202">
        <v>32</v>
      </c>
      <c r="AA38" s="159" t="s">
        <v>53</v>
      </c>
      <c r="AB38" s="156">
        <v>0.5</v>
      </c>
      <c r="AC38" s="160">
        <f>AB38-V38</f>
        <v>-9.9999999999999978E-2</v>
      </c>
      <c r="AD38" s="206">
        <f>AB38/V38</f>
        <v>0.83333333333333337</v>
      </c>
      <c r="AF38" s="202">
        <v>32</v>
      </c>
      <c r="AG38" s="7" t="s">
        <v>86</v>
      </c>
      <c r="AH38" s="28">
        <v>0.7</v>
      </c>
      <c r="AI38" s="160">
        <f>AH38-AB27</f>
        <v>-2.5999999999999996</v>
      </c>
      <c r="AJ38" s="244">
        <f>AH38/AB27</f>
        <v>0.21212121212121213</v>
      </c>
      <c r="AL38" s="75" t="s">
        <v>301</v>
      </c>
      <c r="AM38" s="76"/>
      <c r="AN38" s="77"/>
      <c r="AO38" s="77"/>
      <c r="AP38" s="77"/>
      <c r="AR38" s="202">
        <v>3</v>
      </c>
      <c r="AS38" s="656" t="s">
        <v>10</v>
      </c>
      <c r="AT38" s="28">
        <v>0</v>
      </c>
      <c r="AU38" s="236"/>
      <c r="AV38" s="203"/>
    </row>
    <row r="39" spans="1:48" ht="15" customHeight="1">
      <c r="A39" s="71">
        <v>33</v>
      </c>
      <c r="B39" s="60" t="s">
        <v>22</v>
      </c>
      <c r="C39" s="25">
        <v>1.2</v>
      </c>
      <c r="F39" s="72">
        <v>33</v>
      </c>
      <c r="G39" s="7" t="s">
        <v>78</v>
      </c>
      <c r="H39" s="22">
        <v>0.7</v>
      </c>
      <c r="I39" s="81">
        <f>H39-C38</f>
        <v>-0.7</v>
      </c>
      <c r="J39" s="124">
        <f>H39/C38</f>
        <v>0.5</v>
      </c>
      <c r="M39" s="194">
        <v>33</v>
      </c>
      <c r="N39" s="112" t="s">
        <v>24</v>
      </c>
      <c r="O39" s="127">
        <v>0.3</v>
      </c>
      <c r="P39" s="196">
        <f>O39-H54</f>
        <v>0.3</v>
      </c>
      <c r="Q39" s="128" t="s">
        <v>11</v>
      </c>
      <c r="T39" s="134">
        <v>33</v>
      </c>
      <c r="U39" s="162" t="s">
        <v>21</v>
      </c>
      <c r="V39" s="129">
        <v>0.3</v>
      </c>
      <c r="W39" s="129">
        <f>V39-O51</f>
        <v>0.3</v>
      </c>
      <c r="X39" s="128" t="s">
        <v>11</v>
      </c>
      <c r="Z39" s="202">
        <v>33</v>
      </c>
      <c r="AA39" s="204" t="s">
        <v>23</v>
      </c>
      <c r="AB39" s="160">
        <v>0.3</v>
      </c>
      <c r="AC39" s="160">
        <f>AB39-V41</f>
        <v>9.9999999999999978E-2</v>
      </c>
      <c r="AD39" s="206">
        <f>AB39/V41</f>
        <v>1.4999999999999998</v>
      </c>
      <c r="AF39" s="202">
        <v>33</v>
      </c>
      <c r="AG39" s="7" t="s">
        <v>53</v>
      </c>
      <c r="AH39" s="70">
        <v>0.5</v>
      </c>
      <c r="AI39" s="236">
        <f>AH39-AB38</f>
        <v>0</v>
      </c>
      <c r="AJ39" s="203">
        <f>AH39/AB38</f>
        <v>1</v>
      </c>
      <c r="AL39" s="202">
        <v>1</v>
      </c>
      <c r="AM39" s="63" t="s">
        <v>8</v>
      </c>
      <c r="AN39" s="28">
        <v>0</v>
      </c>
      <c r="AO39" s="236"/>
      <c r="AP39" s="203"/>
      <c r="AR39" s="202">
        <v>4</v>
      </c>
      <c r="AS39" s="63" t="s">
        <v>12</v>
      </c>
      <c r="AT39" s="28">
        <v>0</v>
      </c>
      <c r="AU39" s="236"/>
      <c r="AV39" s="203"/>
    </row>
    <row r="40" spans="1:48" ht="15" customHeight="1">
      <c r="A40" s="71">
        <v>34</v>
      </c>
      <c r="B40" s="60" t="s">
        <v>59</v>
      </c>
      <c r="C40" s="19">
        <v>1.2</v>
      </c>
      <c r="F40" s="72">
        <v>34</v>
      </c>
      <c r="G40" s="7" t="s">
        <v>32</v>
      </c>
      <c r="H40" s="19">
        <v>0.5</v>
      </c>
      <c r="I40" s="80">
        <f>H40-C46</f>
        <v>9.9999999999999978E-2</v>
      </c>
      <c r="J40" s="125">
        <f>H40/C46</f>
        <v>1.25</v>
      </c>
      <c r="M40" s="757" t="s">
        <v>147</v>
      </c>
      <c r="N40" s="758"/>
      <c r="O40" s="758"/>
      <c r="P40" s="758"/>
      <c r="Q40" s="759"/>
      <c r="T40" s="202">
        <v>34</v>
      </c>
      <c r="U40" s="204" t="s">
        <v>13</v>
      </c>
      <c r="V40" s="160">
        <v>0.2</v>
      </c>
      <c r="W40" s="205">
        <f>V40-O36</f>
        <v>-0.39999999999999997</v>
      </c>
      <c r="X40" s="206">
        <f>V40/O36</f>
        <v>0.33333333333333337</v>
      </c>
      <c r="Z40" s="202">
        <v>34</v>
      </c>
      <c r="AA40" s="204" t="s">
        <v>21</v>
      </c>
      <c r="AB40" s="160">
        <v>0.2</v>
      </c>
      <c r="AC40" s="205">
        <f>AB40-V39</f>
        <v>-9.9999999999999978E-2</v>
      </c>
      <c r="AD40" s="206">
        <f>AB40/V39</f>
        <v>0.66666666666666674</v>
      </c>
      <c r="AF40" s="202">
        <v>34</v>
      </c>
      <c r="AG40" s="204" t="s">
        <v>21</v>
      </c>
      <c r="AH40" s="236">
        <v>0.2</v>
      </c>
      <c r="AI40" s="237">
        <f>AH40-AB40</f>
        <v>0</v>
      </c>
      <c r="AJ40" s="203">
        <f>AH40/AB40</f>
        <v>1</v>
      </c>
      <c r="AL40" s="202">
        <v>2</v>
      </c>
      <c r="AM40" s="63" t="s">
        <v>9</v>
      </c>
      <c r="AN40" s="28">
        <v>0</v>
      </c>
      <c r="AO40" s="237"/>
      <c r="AP40" s="203"/>
      <c r="AR40" s="202">
        <v>5</v>
      </c>
      <c r="AS40" s="63" t="s">
        <v>13</v>
      </c>
      <c r="AT40" s="28">
        <v>0</v>
      </c>
      <c r="AU40" s="237"/>
      <c r="AV40" s="203"/>
    </row>
    <row r="41" spans="1:48" ht="15" customHeight="1">
      <c r="A41" s="71">
        <v>35</v>
      </c>
      <c r="B41" s="60" t="s">
        <v>87</v>
      </c>
      <c r="C41" s="19">
        <v>1.2</v>
      </c>
      <c r="F41" s="134">
        <v>35</v>
      </c>
      <c r="G41" s="110" t="s">
        <v>17</v>
      </c>
      <c r="H41" s="113">
        <v>0.3</v>
      </c>
      <c r="I41" s="127">
        <f>H41-C56</f>
        <v>0.3</v>
      </c>
      <c r="J41" s="128" t="s">
        <v>11</v>
      </c>
      <c r="M41" s="195">
        <v>1</v>
      </c>
      <c r="N41" s="7" t="s">
        <v>8</v>
      </c>
      <c r="O41" s="27">
        <v>0</v>
      </c>
      <c r="P41" s="63"/>
      <c r="Q41" s="193"/>
      <c r="T41" s="134">
        <v>35</v>
      </c>
      <c r="U41" s="162" t="s">
        <v>23</v>
      </c>
      <c r="V41" s="129">
        <v>0.2</v>
      </c>
      <c r="W41" s="179">
        <f>V41-O52</f>
        <v>0.2</v>
      </c>
      <c r="X41" s="128" t="s">
        <v>11</v>
      </c>
      <c r="Z41" s="75" t="s">
        <v>303</v>
      </c>
      <c r="AA41" s="76"/>
      <c r="AB41" s="77"/>
      <c r="AC41" s="77"/>
      <c r="AD41" s="77"/>
      <c r="AF41" s="75" t="s">
        <v>302</v>
      </c>
      <c r="AG41" s="76"/>
      <c r="AH41" s="77"/>
      <c r="AI41" s="77"/>
      <c r="AJ41" s="77"/>
      <c r="AL41" s="656">
        <v>3</v>
      </c>
      <c r="AM41" s="656" t="s">
        <v>10</v>
      </c>
      <c r="AN41" s="28">
        <v>0</v>
      </c>
      <c r="AO41" s="657"/>
      <c r="AP41" s="657"/>
      <c r="AR41" s="202">
        <v>6</v>
      </c>
      <c r="AS41" s="63" t="s">
        <v>15</v>
      </c>
      <c r="AT41" s="28">
        <v>0</v>
      </c>
      <c r="AU41" s="657"/>
      <c r="AV41" s="657"/>
    </row>
    <row r="42" spans="1:48" ht="15" customHeight="1">
      <c r="A42" s="72">
        <v>36</v>
      </c>
      <c r="B42" s="7" t="s">
        <v>43</v>
      </c>
      <c r="C42" s="28">
        <v>1.1000000000000001</v>
      </c>
      <c r="F42" s="72">
        <v>36</v>
      </c>
      <c r="G42" s="7" t="s">
        <v>21</v>
      </c>
      <c r="H42" s="24">
        <v>0.3</v>
      </c>
      <c r="I42" s="80">
        <f>H42-C48</f>
        <v>0</v>
      </c>
      <c r="J42" s="125">
        <f>H42/C48</f>
        <v>1</v>
      </c>
      <c r="M42" s="63">
        <v>2</v>
      </c>
      <c r="N42" s="7" t="s">
        <v>9</v>
      </c>
      <c r="O42" s="26">
        <v>0</v>
      </c>
      <c r="P42" s="64">
        <v>-0.8</v>
      </c>
      <c r="Q42" s="63"/>
      <c r="T42" s="202">
        <v>36</v>
      </c>
      <c r="U42" s="159" t="s">
        <v>95</v>
      </c>
      <c r="V42" s="160">
        <v>0.1</v>
      </c>
      <c r="W42" s="205">
        <f>V42-O38</f>
        <v>-0.4</v>
      </c>
      <c r="X42" s="203">
        <f>V42/O38</f>
        <v>0.2</v>
      </c>
      <c r="Z42" s="63">
        <v>1</v>
      </c>
      <c r="AA42" s="7" t="s">
        <v>8</v>
      </c>
      <c r="AB42" s="26">
        <v>0</v>
      </c>
      <c r="AC42" s="64">
        <v>-0.9</v>
      </c>
      <c r="AD42" s="63"/>
      <c r="AF42" s="63">
        <v>1</v>
      </c>
      <c r="AG42" s="7" t="s">
        <v>8</v>
      </c>
      <c r="AH42" s="26">
        <v>0</v>
      </c>
      <c r="AI42" s="63"/>
      <c r="AJ42" s="63"/>
      <c r="AL42" s="202">
        <v>4</v>
      </c>
      <c r="AM42" s="63" t="s">
        <v>12</v>
      </c>
      <c r="AN42" s="28">
        <v>0</v>
      </c>
      <c r="AO42" s="63"/>
      <c r="AP42" s="63"/>
      <c r="AR42" s="202">
        <v>7</v>
      </c>
      <c r="AS42" s="63" t="s">
        <v>16</v>
      </c>
      <c r="AT42" s="28">
        <v>0</v>
      </c>
      <c r="AU42" s="63"/>
      <c r="AV42" s="63"/>
    </row>
    <row r="43" spans="1:48" ht="15" customHeight="1">
      <c r="A43" s="71">
        <v>37</v>
      </c>
      <c r="B43" s="60" t="s">
        <v>82</v>
      </c>
      <c r="C43" s="29">
        <v>1</v>
      </c>
      <c r="F43" s="75" t="s">
        <v>135</v>
      </c>
      <c r="G43" s="76"/>
      <c r="H43" s="77"/>
      <c r="I43" s="77"/>
      <c r="J43" s="77"/>
      <c r="M43" s="63">
        <v>3</v>
      </c>
      <c r="N43" s="7" t="s">
        <v>10</v>
      </c>
      <c r="O43" s="26">
        <v>0</v>
      </c>
      <c r="P43" s="63"/>
      <c r="Q43" s="63"/>
      <c r="T43" s="75" t="s">
        <v>146</v>
      </c>
      <c r="U43" s="76"/>
      <c r="V43" s="77"/>
      <c r="W43" s="77"/>
      <c r="X43" s="77"/>
      <c r="Z43" s="63">
        <v>2</v>
      </c>
      <c r="AA43" s="7" t="s">
        <v>9</v>
      </c>
      <c r="AB43" s="27">
        <v>0</v>
      </c>
      <c r="AC43" s="63"/>
      <c r="AD43" s="63"/>
      <c r="AF43" s="63">
        <v>2</v>
      </c>
      <c r="AG43" s="7" t="s">
        <v>9</v>
      </c>
      <c r="AH43" s="27">
        <v>0</v>
      </c>
      <c r="AI43" s="63"/>
      <c r="AJ43" s="63"/>
      <c r="AL43" s="656">
        <v>5</v>
      </c>
      <c r="AM43" s="63" t="s">
        <v>13</v>
      </c>
      <c r="AN43" s="28">
        <v>0</v>
      </c>
      <c r="AO43" s="63"/>
      <c r="AP43" s="63"/>
      <c r="AR43" s="202">
        <v>8</v>
      </c>
      <c r="AS43" s="63" t="s">
        <v>144</v>
      </c>
      <c r="AT43" s="28">
        <v>0</v>
      </c>
      <c r="AU43" s="63"/>
      <c r="AV43" s="63"/>
    </row>
    <row r="44" spans="1:48" ht="15" customHeight="1">
      <c r="A44" s="71">
        <v>38</v>
      </c>
      <c r="B44" s="60" t="s">
        <v>53</v>
      </c>
      <c r="C44" s="19">
        <v>0.6</v>
      </c>
      <c r="F44" s="63">
        <v>1</v>
      </c>
      <c r="G44" s="7" t="s">
        <v>8</v>
      </c>
      <c r="H44" s="27">
        <v>0</v>
      </c>
      <c r="I44" s="64">
        <v>-2.1</v>
      </c>
      <c r="J44" s="63"/>
      <c r="M44" s="63">
        <v>4</v>
      </c>
      <c r="N44" s="10" t="s">
        <v>12</v>
      </c>
      <c r="O44" s="26">
        <v>0</v>
      </c>
      <c r="P44" s="63"/>
      <c r="Q44" s="63"/>
      <c r="T44" s="63">
        <v>1</v>
      </c>
      <c r="U44" s="10" t="s">
        <v>9</v>
      </c>
      <c r="V44" s="26">
        <v>0</v>
      </c>
      <c r="W44" s="63"/>
      <c r="X44" s="63"/>
      <c r="Z44" s="63">
        <v>3</v>
      </c>
      <c r="AA44" s="7" t="s">
        <v>10</v>
      </c>
      <c r="AB44" s="27">
        <v>0</v>
      </c>
      <c r="AC44" s="63"/>
      <c r="AD44" s="63"/>
      <c r="AF44" s="63">
        <v>3</v>
      </c>
      <c r="AG44" s="7" t="s">
        <v>10</v>
      </c>
      <c r="AH44" s="27">
        <v>0</v>
      </c>
      <c r="AI44" s="63"/>
      <c r="AJ44" s="63"/>
      <c r="AL44" s="202">
        <v>6</v>
      </c>
      <c r="AM44" s="63" t="s">
        <v>15</v>
      </c>
      <c r="AN44" s="28">
        <v>0</v>
      </c>
      <c r="AO44" s="63"/>
      <c r="AP44" s="63"/>
      <c r="AR44" s="202">
        <v>9</v>
      </c>
      <c r="AS44" s="63" t="s">
        <v>18</v>
      </c>
      <c r="AT44" s="28">
        <v>0</v>
      </c>
      <c r="AU44" s="63"/>
      <c r="AV44" s="63"/>
    </row>
    <row r="45" spans="1:48" ht="15" customHeight="1">
      <c r="A45" s="114">
        <v>39</v>
      </c>
      <c r="B45" s="112" t="s">
        <v>75</v>
      </c>
      <c r="C45" s="109">
        <v>0.5</v>
      </c>
      <c r="F45" s="63">
        <v>2</v>
      </c>
      <c r="G45" s="7" t="s">
        <v>10</v>
      </c>
      <c r="H45" s="26">
        <v>0</v>
      </c>
      <c r="I45" s="63"/>
      <c r="J45" s="63"/>
      <c r="M45" s="63">
        <v>5</v>
      </c>
      <c r="N45" s="7" t="s">
        <v>15</v>
      </c>
      <c r="O45" s="27">
        <v>0</v>
      </c>
      <c r="P45" s="63"/>
      <c r="Q45" s="63"/>
      <c r="T45" s="63">
        <v>2</v>
      </c>
      <c r="U45" s="7" t="s">
        <v>10</v>
      </c>
      <c r="V45" s="27">
        <v>0</v>
      </c>
      <c r="W45" s="63"/>
      <c r="X45" s="63"/>
      <c r="Z45" s="63">
        <v>4</v>
      </c>
      <c r="AA45" s="10" t="s">
        <v>12</v>
      </c>
      <c r="AB45" s="27">
        <v>0</v>
      </c>
      <c r="AC45" s="64"/>
      <c r="AD45" s="63"/>
      <c r="AF45" s="63">
        <v>4</v>
      </c>
      <c r="AG45" s="10" t="s">
        <v>12</v>
      </c>
      <c r="AH45" s="27">
        <v>0</v>
      </c>
      <c r="AI45" s="64"/>
      <c r="AJ45" s="63"/>
      <c r="AL45" s="656">
        <v>7</v>
      </c>
      <c r="AM45" s="63" t="s">
        <v>16</v>
      </c>
      <c r="AN45" s="28">
        <v>0</v>
      </c>
      <c r="AO45" s="64"/>
      <c r="AP45" s="63"/>
      <c r="AR45" s="202">
        <v>10</v>
      </c>
      <c r="AS45" s="63" t="s">
        <v>19</v>
      </c>
      <c r="AT45" s="28">
        <v>0</v>
      </c>
      <c r="AU45" s="64"/>
      <c r="AV45" s="63"/>
    </row>
    <row r="46" spans="1:48" ht="15" customHeight="1">
      <c r="A46" s="72">
        <v>40</v>
      </c>
      <c r="B46" s="7" t="s">
        <v>32</v>
      </c>
      <c r="C46" s="22">
        <v>0.4</v>
      </c>
      <c r="F46" s="63">
        <v>3</v>
      </c>
      <c r="G46" s="10" t="s">
        <v>12</v>
      </c>
      <c r="H46" s="26">
        <v>0</v>
      </c>
      <c r="I46" s="63"/>
      <c r="J46" s="63"/>
      <c r="M46" s="63">
        <v>6</v>
      </c>
      <c r="N46" s="7" t="s">
        <v>16</v>
      </c>
      <c r="O46" s="27">
        <v>0</v>
      </c>
      <c r="P46" s="63"/>
      <c r="Q46" s="63"/>
      <c r="T46" s="63">
        <v>3</v>
      </c>
      <c r="U46" s="10" t="s">
        <v>12</v>
      </c>
      <c r="V46" s="27">
        <v>0</v>
      </c>
      <c r="W46" s="63"/>
      <c r="X46" s="63"/>
      <c r="Z46" s="63">
        <v>5</v>
      </c>
      <c r="AA46" s="7" t="s">
        <v>13</v>
      </c>
      <c r="AB46" s="27">
        <v>0</v>
      </c>
      <c r="AC46" s="64">
        <v>-0.2</v>
      </c>
      <c r="AD46" s="63"/>
      <c r="AF46" s="63">
        <v>5</v>
      </c>
      <c r="AG46" s="7" t="s">
        <v>13</v>
      </c>
      <c r="AH46" s="27">
        <v>0</v>
      </c>
      <c r="AI46" s="64"/>
      <c r="AJ46" s="63"/>
      <c r="AL46" s="202">
        <v>8</v>
      </c>
      <c r="AM46" s="63" t="s">
        <v>144</v>
      </c>
      <c r="AN46" s="28">
        <v>0</v>
      </c>
      <c r="AO46" s="64"/>
      <c r="AP46" s="63"/>
      <c r="AR46" s="202">
        <v>11</v>
      </c>
      <c r="AS46" s="656" t="s">
        <v>20</v>
      </c>
      <c r="AT46" s="28">
        <v>0</v>
      </c>
      <c r="AU46" s="197">
        <v>-3</v>
      </c>
      <c r="AV46" s="63"/>
    </row>
    <row r="47" spans="1:48" ht="15" customHeight="1">
      <c r="A47" s="71">
        <v>41</v>
      </c>
      <c r="B47" s="60" t="s">
        <v>33</v>
      </c>
      <c r="C47" s="29">
        <v>0.4</v>
      </c>
      <c r="F47" s="63">
        <v>4</v>
      </c>
      <c r="G47" s="7" t="s">
        <v>13</v>
      </c>
      <c r="H47" s="26">
        <v>0</v>
      </c>
      <c r="I47" s="63"/>
      <c r="J47" s="63"/>
      <c r="M47" s="63">
        <v>7</v>
      </c>
      <c r="N47" s="7" t="s">
        <v>144</v>
      </c>
      <c r="O47" s="27">
        <v>0</v>
      </c>
      <c r="P47" s="64">
        <v>-0.3</v>
      </c>
      <c r="Q47" s="63"/>
      <c r="T47" s="63">
        <v>4</v>
      </c>
      <c r="U47" s="7" t="s">
        <v>15</v>
      </c>
      <c r="V47" s="27">
        <v>0</v>
      </c>
      <c r="W47" s="64"/>
      <c r="X47" s="63"/>
      <c r="Z47" s="63">
        <v>6</v>
      </c>
      <c r="AA47" s="7" t="s">
        <v>15</v>
      </c>
      <c r="AB47" s="26">
        <v>0</v>
      </c>
      <c r="AC47" s="63"/>
      <c r="AD47" s="63"/>
      <c r="AF47" s="63">
        <v>6</v>
      </c>
      <c r="AG47" s="7" t="s">
        <v>15</v>
      </c>
      <c r="AH47" s="26">
        <v>0</v>
      </c>
      <c r="AI47" s="63"/>
      <c r="AJ47" s="63"/>
      <c r="AL47" s="656">
        <v>9</v>
      </c>
      <c r="AM47" s="63" t="s">
        <v>18</v>
      </c>
      <c r="AN47" s="28">
        <v>0</v>
      </c>
      <c r="AO47" s="63"/>
      <c r="AP47" s="63"/>
      <c r="AR47" s="202">
        <v>12</v>
      </c>
      <c r="AS47" s="63" t="s">
        <v>21</v>
      </c>
      <c r="AT47" s="28">
        <v>0</v>
      </c>
      <c r="AU47" s="63"/>
      <c r="AV47" s="63"/>
    </row>
    <row r="48" spans="1:48" ht="15" customHeight="1">
      <c r="A48" s="71">
        <v>42</v>
      </c>
      <c r="B48" s="60" t="s">
        <v>21</v>
      </c>
      <c r="C48" s="24">
        <v>0.3</v>
      </c>
      <c r="F48" s="63">
        <v>5</v>
      </c>
      <c r="G48" s="7" t="s">
        <v>14</v>
      </c>
      <c r="H48" s="26">
        <v>0</v>
      </c>
      <c r="I48" s="63"/>
      <c r="J48" s="63"/>
      <c r="M48" s="63">
        <v>8</v>
      </c>
      <c r="N48" s="7" t="s">
        <v>18</v>
      </c>
      <c r="O48" s="27">
        <v>0</v>
      </c>
      <c r="P48" s="63"/>
      <c r="Q48" s="63"/>
      <c r="T48" s="63">
        <v>5</v>
      </c>
      <c r="U48" s="7" t="s">
        <v>16</v>
      </c>
      <c r="V48" s="27">
        <v>0</v>
      </c>
      <c r="W48" s="63"/>
      <c r="X48" s="63"/>
      <c r="Z48" s="63">
        <v>7</v>
      </c>
      <c r="AA48" s="7" t="s">
        <v>16</v>
      </c>
      <c r="AB48" s="28">
        <v>0</v>
      </c>
      <c r="AC48" s="64"/>
      <c r="AD48" s="63"/>
      <c r="AF48" s="63">
        <v>7</v>
      </c>
      <c r="AG48" s="7" t="s">
        <v>16</v>
      </c>
      <c r="AH48" s="28">
        <v>0</v>
      </c>
      <c r="AI48" s="64"/>
      <c r="AJ48" s="63"/>
      <c r="AL48" s="202">
        <v>10</v>
      </c>
      <c r="AM48" s="63" t="s">
        <v>19</v>
      </c>
      <c r="AN48" s="28">
        <v>0</v>
      </c>
      <c r="AO48" s="64"/>
      <c r="AP48" s="63"/>
      <c r="AR48" s="202">
        <v>13</v>
      </c>
      <c r="AS48" s="63" t="s">
        <v>22</v>
      </c>
      <c r="AT48" s="28">
        <v>0</v>
      </c>
      <c r="AU48" s="64"/>
      <c r="AV48" s="63"/>
    </row>
    <row r="49" spans="1:48" ht="15" customHeight="1">
      <c r="A49" s="75" t="s">
        <v>131</v>
      </c>
      <c r="B49" s="76"/>
      <c r="C49" s="77"/>
      <c r="F49" s="63">
        <v>6</v>
      </c>
      <c r="G49" s="7" t="s">
        <v>15</v>
      </c>
      <c r="H49" s="27">
        <v>0</v>
      </c>
      <c r="I49" s="63"/>
      <c r="J49" s="63"/>
      <c r="M49" s="63">
        <v>9</v>
      </c>
      <c r="N49" s="7" t="s">
        <v>19</v>
      </c>
      <c r="O49" s="26">
        <v>0</v>
      </c>
      <c r="P49" s="63"/>
      <c r="Q49" s="63"/>
      <c r="T49" s="63">
        <v>6</v>
      </c>
      <c r="U49" s="7" t="s">
        <v>144</v>
      </c>
      <c r="V49" s="26">
        <v>0</v>
      </c>
      <c r="W49" s="63"/>
      <c r="X49" s="63"/>
      <c r="Z49" s="63">
        <v>8</v>
      </c>
      <c r="AA49" s="7" t="s">
        <v>144</v>
      </c>
      <c r="AB49" s="28">
        <v>0</v>
      </c>
      <c r="AC49" s="64"/>
      <c r="AD49" s="63"/>
      <c r="AF49" s="63">
        <v>8</v>
      </c>
      <c r="AG49" s="7" t="s">
        <v>144</v>
      </c>
      <c r="AH49" s="28">
        <v>0</v>
      </c>
      <c r="AI49" s="64"/>
      <c r="AJ49" s="63"/>
      <c r="AL49" s="656">
        <v>11</v>
      </c>
      <c r="AM49" s="63" t="s">
        <v>21</v>
      </c>
      <c r="AN49" s="28">
        <v>0</v>
      </c>
      <c r="AO49" s="64">
        <v>-0.2</v>
      </c>
      <c r="AP49" s="63"/>
      <c r="AR49" s="202">
        <v>14</v>
      </c>
      <c r="AS49" s="63" t="s">
        <v>23</v>
      </c>
      <c r="AT49" s="28">
        <v>0</v>
      </c>
      <c r="AU49" s="64"/>
      <c r="AV49" s="63"/>
    </row>
    <row r="50" spans="1:48" ht="15" customHeight="1">
      <c r="A50" s="63">
        <v>1</v>
      </c>
      <c r="B50" s="7" t="s">
        <v>10</v>
      </c>
      <c r="C50" s="26">
        <v>0</v>
      </c>
      <c r="F50" s="63">
        <v>7</v>
      </c>
      <c r="G50" s="7" t="s">
        <v>16</v>
      </c>
      <c r="H50" s="27">
        <v>0</v>
      </c>
      <c r="I50" s="63"/>
      <c r="J50" s="63"/>
      <c r="M50" s="63">
        <v>10</v>
      </c>
      <c r="N50" s="7" t="s">
        <v>20</v>
      </c>
      <c r="O50" s="28">
        <v>0</v>
      </c>
      <c r="P50" s="64">
        <v>-7.3</v>
      </c>
      <c r="Q50" s="63"/>
      <c r="T50" s="63">
        <v>7</v>
      </c>
      <c r="U50" s="7" t="s">
        <v>18</v>
      </c>
      <c r="V50" s="28">
        <v>0</v>
      </c>
      <c r="W50" s="64"/>
      <c r="X50" s="63"/>
      <c r="Z50" s="63">
        <v>9</v>
      </c>
      <c r="AA50" s="7" t="s">
        <v>18</v>
      </c>
      <c r="AB50" s="28">
        <v>0</v>
      </c>
      <c r="AC50" s="63"/>
      <c r="AD50" s="63"/>
      <c r="AF50" s="63">
        <v>9</v>
      </c>
      <c r="AG50" s="7" t="s">
        <v>18</v>
      </c>
      <c r="AH50" s="28">
        <v>0</v>
      </c>
      <c r="AI50" s="63"/>
      <c r="AJ50" s="63"/>
      <c r="AL50" s="202">
        <v>12</v>
      </c>
      <c r="AM50" s="63" t="s">
        <v>22</v>
      </c>
      <c r="AN50" s="28">
        <v>0</v>
      </c>
      <c r="AO50" s="64">
        <v>-1.3</v>
      </c>
      <c r="AP50" s="63"/>
      <c r="AR50" s="202">
        <v>15</v>
      </c>
      <c r="AS50" s="63" t="s">
        <v>24</v>
      </c>
      <c r="AT50" s="28">
        <v>0</v>
      </c>
      <c r="AU50" s="64"/>
      <c r="AV50" s="63"/>
    </row>
    <row r="51" spans="1:48" ht="15" customHeight="1">
      <c r="A51" s="63">
        <v>2</v>
      </c>
      <c r="B51" s="10" t="s">
        <v>12</v>
      </c>
      <c r="C51" s="26">
        <v>0</v>
      </c>
      <c r="F51" s="63">
        <v>8</v>
      </c>
      <c r="G51" s="7" t="s">
        <v>18</v>
      </c>
      <c r="H51" s="27">
        <v>0</v>
      </c>
      <c r="I51" s="63"/>
      <c r="J51" s="63"/>
      <c r="M51" s="63">
        <v>11</v>
      </c>
      <c r="N51" s="7" t="s">
        <v>21</v>
      </c>
      <c r="O51" s="28">
        <v>0</v>
      </c>
      <c r="P51" s="64">
        <v>-0.3</v>
      </c>
      <c r="Q51" s="63"/>
      <c r="T51" s="63">
        <v>8</v>
      </c>
      <c r="U51" s="7" t="s">
        <v>19</v>
      </c>
      <c r="V51" s="28">
        <v>0</v>
      </c>
      <c r="W51" s="64"/>
      <c r="X51" s="63"/>
      <c r="Z51" s="63">
        <v>10</v>
      </c>
      <c r="AA51" s="7" t="s">
        <v>19</v>
      </c>
      <c r="AB51" s="28">
        <v>0</v>
      </c>
      <c r="AC51" s="63"/>
      <c r="AD51" s="63"/>
      <c r="AF51" s="63">
        <v>10</v>
      </c>
      <c r="AG51" s="7" t="s">
        <v>19</v>
      </c>
      <c r="AH51" s="28">
        <v>0</v>
      </c>
      <c r="AI51" s="63"/>
      <c r="AJ51" s="63"/>
      <c r="AL51" s="656">
        <v>13</v>
      </c>
      <c r="AM51" s="63" t="s">
        <v>23</v>
      </c>
      <c r="AN51" s="28">
        <v>0</v>
      </c>
      <c r="AO51" s="63"/>
      <c r="AP51" s="63"/>
      <c r="AR51" s="202">
        <v>16</v>
      </c>
      <c r="AS51" s="63" t="s">
        <v>26</v>
      </c>
      <c r="AT51" s="28">
        <v>0</v>
      </c>
      <c r="AU51" s="63"/>
      <c r="AV51" s="63"/>
    </row>
    <row r="52" spans="1:48" ht="15" customHeight="1">
      <c r="A52" s="63">
        <v>3</v>
      </c>
      <c r="B52" s="7" t="s">
        <v>13</v>
      </c>
      <c r="C52" s="26">
        <v>0</v>
      </c>
      <c r="F52" s="63">
        <v>9</v>
      </c>
      <c r="G52" s="7" t="s">
        <v>19</v>
      </c>
      <c r="H52" s="27">
        <v>0</v>
      </c>
      <c r="I52" s="63"/>
      <c r="J52" s="63"/>
      <c r="M52" s="63">
        <v>12</v>
      </c>
      <c r="N52" s="7" t="s">
        <v>23</v>
      </c>
      <c r="O52" s="28">
        <v>0</v>
      </c>
      <c r="P52" s="63"/>
      <c r="Q52" s="63"/>
      <c r="T52" s="63">
        <v>9</v>
      </c>
      <c r="U52" s="7" t="s">
        <v>24</v>
      </c>
      <c r="V52" s="28">
        <v>0</v>
      </c>
      <c r="W52" s="64">
        <v>-0.3</v>
      </c>
      <c r="X52" s="63"/>
      <c r="Z52" s="63">
        <v>11</v>
      </c>
      <c r="AA52" s="7" t="s">
        <v>20</v>
      </c>
      <c r="AB52" s="28">
        <v>0</v>
      </c>
      <c r="AC52" s="64">
        <v>-2.2000000000000002</v>
      </c>
      <c r="AD52" s="63"/>
      <c r="AF52" s="63">
        <v>11</v>
      </c>
      <c r="AG52" s="7" t="s">
        <v>23</v>
      </c>
      <c r="AH52" s="28">
        <v>0</v>
      </c>
      <c r="AI52" s="64">
        <v>-0.3</v>
      </c>
      <c r="AJ52" s="63"/>
      <c r="AL52" s="202">
        <v>14</v>
      </c>
      <c r="AM52" s="63" t="s">
        <v>24</v>
      </c>
      <c r="AN52" s="28">
        <v>0</v>
      </c>
      <c r="AO52" s="64"/>
      <c r="AP52" s="63"/>
      <c r="AR52" s="202">
        <v>17</v>
      </c>
      <c r="AS52" s="63" t="s">
        <v>32</v>
      </c>
      <c r="AT52" s="28">
        <v>0</v>
      </c>
      <c r="AU52" s="64"/>
      <c r="AV52" s="63"/>
    </row>
    <row r="53" spans="1:48" ht="15" customHeight="1">
      <c r="A53" s="63">
        <v>4</v>
      </c>
      <c r="B53" s="7" t="s">
        <v>14</v>
      </c>
      <c r="C53" s="26">
        <v>0</v>
      </c>
      <c r="F53" s="63">
        <v>10</v>
      </c>
      <c r="G53" s="7" t="s">
        <v>23</v>
      </c>
      <c r="H53" s="26">
        <v>0</v>
      </c>
      <c r="I53" s="63"/>
      <c r="J53" s="63"/>
      <c r="M53" s="63">
        <v>13</v>
      </c>
      <c r="N53" s="7" t="s">
        <v>25</v>
      </c>
      <c r="O53" s="28">
        <v>0</v>
      </c>
      <c r="P53" s="63"/>
      <c r="Q53" s="63"/>
      <c r="T53" s="63">
        <v>10</v>
      </c>
      <c r="U53" s="7" t="s">
        <v>25</v>
      </c>
      <c r="V53" s="28">
        <v>0</v>
      </c>
      <c r="W53" s="63"/>
      <c r="X53" s="63"/>
      <c r="Z53" s="63">
        <v>12</v>
      </c>
      <c r="AA53" s="7" t="s">
        <v>25</v>
      </c>
      <c r="AB53" s="28">
        <v>0</v>
      </c>
      <c r="AC53" s="64"/>
      <c r="AD53" s="63"/>
      <c r="AF53" s="63">
        <v>12</v>
      </c>
      <c r="AG53" s="7" t="s">
        <v>24</v>
      </c>
      <c r="AH53" s="28">
        <v>0</v>
      </c>
      <c r="AI53" s="64">
        <v>-4.5</v>
      </c>
      <c r="AJ53" s="63"/>
      <c r="AL53" s="656">
        <v>15</v>
      </c>
      <c r="AM53" s="63" t="s">
        <v>26</v>
      </c>
      <c r="AN53" s="28">
        <v>0</v>
      </c>
      <c r="AO53" s="64"/>
      <c r="AP53" s="63"/>
      <c r="AR53" s="202">
        <v>18</v>
      </c>
      <c r="AS53" s="63" t="s">
        <v>35</v>
      </c>
      <c r="AT53" s="28">
        <v>0</v>
      </c>
      <c r="AU53" s="64"/>
      <c r="AV53" s="63"/>
    </row>
    <row r="54" spans="1:48" ht="15" customHeight="1">
      <c r="A54" s="63">
        <v>5</v>
      </c>
      <c r="B54" s="7" t="s">
        <v>15</v>
      </c>
      <c r="C54" s="27">
        <v>0</v>
      </c>
      <c r="F54" s="63">
        <v>11</v>
      </c>
      <c r="G54" s="7" t="s">
        <v>24</v>
      </c>
      <c r="H54" s="26">
        <v>0</v>
      </c>
      <c r="I54" s="64">
        <v>-1.8</v>
      </c>
      <c r="J54" s="63"/>
      <c r="M54" s="63">
        <v>14</v>
      </c>
      <c r="N54" s="7" t="s">
        <v>26</v>
      </c>
      <c r="O54" s="28">
        <v>0</v>
      </c>
      <c r="P54" s="63"/>
      <c r="Q54" s="63"/>
      <c r="T54" s="63">
        <v>11</v>
      </c>
      <c r="U54" s="7" t="s">
        <v>26</v>
      </c>
      <c r="V54" s="28">
        <v>0</v>
      </c>
      <c r="W54" s="63"/>
      <c r="X54" s="63"/>
      <c r="Z54" s="63">
        <v>13</v>
      </c>
      <c r="AA54" s="7" t="s">
        <v>26</v>
      </c>
      <c r="AB54" s="28">
        <v>0</v>
      </c>
      <c r="AC54" s="63"/>
      <c r="AD54" s="63"/>
      <c r="AF54" s="63">
        <v>13</v>
      </c>
      <c r="AG54" s="7" t="s">
        <v>26</v>
      </c>
      <c r="AH54" s="28">
        <v>0</v>
      </c>
      <c r="AI54" s="63"/>
      <c r="AJ54" s="63"/>
      <c r="AL54" s="202">
        <v>16</v>
      </c>
      <c r="AM54" s="63" t="s">
        <v>32</v>
      </c>
      <c r="AN54" s="28">
        <v>0</v>
      </c>
      <c r="AO54" s="63"/>
      <c r="AP54" s="63"/>
      <c r="AR54" s="202">
        <v>19</v>
      </c>
      <c r="AS54" s="63" t="s">
        <v>37</v>
      </c>
      <c r="AT54" s="28">
        <v>0</v>
      </c>
      <c r="AU54" s="63"/>
      <c r="AV54" s="63"/>
    </row>
    <row r="55" spans="1:48" ht="15" customHeight="1">
      <c r="A55" s="63">
        <v>6</v>
      </c>
      <c r="B55" s="7" t="s">
        <v>16</v>
      </c>
      <c r="C55" s="27">
        <v>0</v>
      </c>
      <c r="F55" s="63">
        <v>12</v>
      </c>
      <c r="G55" s="7" t="s">
        <v>25</v>
      </c>
      <c r="H55" s="27">
        <v>0</v>
      </c>
      <c r="I55" s="64">
        <v>-5.4</v>
      </c>
      <c r="J55" s="63"/>
      <c r="M55" s="63">
        <v>15</v>
      </c>
      <c r="N55" s="7" t="s">
        <v>32</v>
      </c>
      <c r="O55" s="28">
        <v>0</v>
      </c>
      <c r="P55" s="64">
        <v>-0.5</v>
      </c>
      <c r="Q55" s="63"/>
      <c r="T55" s="63">
        <v>12</v>
      </c>
      <c r="U55" s="7" t="s">
        <v>32</v>
      </c>
      <c r="V55" s="28">
        <v>0</v>
      </c>
      <c r="W55" s="64"/>
      <c r="X55" s="63"/>
      <c r="Z55" s="63">
        <v>14</v>
      </c>
      <c r="AA55" s="7" t="s">
        <v>32</v>
      </c>
      <c r="AB55" s="28">
        <v>0</v>
      </c>
      <c r="AC55" s="63"/>
      <c r="AD55" s="63"/>
      <c r="AF55" s="63">
        <v>14</v>
      </c>
      <c r="AG55" s="7" t="s">
        <v>32</v>
      </c>
      <c r="AH55" s="28">
        <v>0</v>
      </c>
      <c r="AI55" s="63"/>
      <c r="AJ55" s="63"/>
      <c r="AL55" s="656">
        <v>17</v>
      </c>
      <c r="AM55" s="63" t="s">
        <v>35</v>
      </c>
      <c r="AN55" s="28">
        <v>0</v>
      </c>
      <c r="AO55" s="63"/>
      <c r="AP55" s="63"/>
      <c r="AR55" s="202">
        <v>20</v>
      </c>
      <c r="AS55" s="63" t="s">
        <v>39</v>
      </c>
      <c r="AT55" s="28">
        <v>0</v>
      </c>
      <c r="AU55" s="63"/>
      <c r="AV55" s="63"/>
    </row>
    <row r="56" spans="1:48" ht="15" customHeight="1">
      <c r="A56" s="63">
        <v>7</v>
      </c>
      <c r="B56" s="7" t="s">
        <v>17</v>
      </c>
      <c r="C56" s="26">
        <v>0</v>
      </c>
      <c r="F56" s="63">
        <v>13</v>
      </c>
      <c r="G56" s="7" t="s">
        <v>26</v>
      </c>
      <c r="H56" s="28">
        <v>0</v>
      </c>
      <c r="I56" s="63"/>
      <c r="J56" s="63"/>
      <c r="M56" s="63">
        <v>16</v>
      </c>
      <c r="N56" s="7" t="s">
        <v>35</v>
      </c>
      <c r="O56" s="28">
        <v>0</v>
      </c>
      <c r="P56" s="63"/>
      <c r="Q56" s="63"/>
      <c r="T56" s="63">
        <v>13</v>
      </c>
      <c r="U56" s="7" t="s">
        <v>35</v>
      </c>
      <c r="V56" s="28">
        <v>0</v>
      </c>
      <c r="W56" s="63"/>
      <c r="X56" s="63"/>
      <c r="Z56" s="63">
        <v>15</v>
      </c>
      <c r="AA56" s="7" t="s">
        <v>35</v>
      </c>
      <c r="AB56" s="28">
        <v>0</v>
      </c>
      <c r="AC56" s="63"/>
      <c r="AD56" s="63"/>
      <c r="AF56" s="63">
        <v>15</v>
      </c>
      <c r="AG56" s="7" t="s">
        <v>35</v>
      </c>
      <c r="AH56" s="28">
        <v>0</v>
      </c>
      <c r="AI56" s="63"/>
      <c r="AJ56" s="63"/>
      <c r="AL56" s="202">
        <v>18</v>
      </c>
      <c r="AM56" s="63" t="s">
        <v>37</v>
      </c>
      <c r="AN56" s="28">
        <v>0</v>
      </c>
      <c r="AO56" s="63"/>
      <c r="AP56" s="63"/>
      <c r="AR56" s="202">
        <v>21</v>
      </c>
      <c r="AS56" s="63" t="s">
        <v>43</v>
      </c>
      <c r="AT56" s="28">
        <v>0</v>
      </c>
      <c r="AU56" s="63"/>
      <c r="AV56" s="63"/>
    </row>
    <row r="57" spans="1:48" ht="15" customHeight="1">
      <c r="A57" s="63">
        <v>8</v>
      </c>
      <c r="B57" s="7" t="s">
        <v>18</v>
      </c>
      <c r="C57" s="27">
        <v>0</v>
      </c>
      <c r="F57" s="63">
        <v>14</v>
      </c>
      <c r="G57" s="7" t="s">
        <v>35</v>
      </c>
      <c r="H57" s="28">
        <v>0</v>
      </c>
      <c r="I57" s="63"/>
      <c r="J57" s="63"/>
      <c r="M57" s="63">
        <v>17</v>
      </c>
      <c r="N57" s="7" t="s">
        <v>37</v>
      </c>
      <c r="O57" s="28">
        <v>0</v>
      </c>
      <c r="P57" s="63"/>
      <c r="Q57" s="63"/>
      <c r="T57" s="63">
        <v>14</v>
      </c>
      <c r="U57" s="7" t="s">
        <v>37</v>
      </c>
      <c r="V57" s="28">
        <v>0</v>
      </c>
      <c r="W57" s="63"/>
      <c r="X57" s="63"/>
      <c r="Z57" s="63">
        <v>16</v>
      </c>
      <c r="AA57" s="7" t="s">
        <v>37</v>
      </c>
      <c r="AB57" s="28">
        <v>0</v>
      </c>
      <c r="AC57" s="64"/>
      <c r="AD57" s="63"/>
      <c r="AF57" s="63">
        <v>16</v>
      </c>
      <c r="AG57" s="7" t="s">
        <v>37</v>
      </c>
      <c r="AH57" s="28">
        <v>0</v>
      </c>
      <c r="AI57" s="64"/>
      <c r="AJ57" s="63"/>
      <c r="AL57" s="656">
        <v>19</v>
      </c>
      <c r="AM57" s="63" t="s">
        <v>39</v>
      </c>
      <c r="AN57" s="28">
        <v>0</v>
      </c>
      <c r="AO57" s="64"/>
      <c r="AP57" s="63"/>
      <c r="AR57" s="202">
        <v>22</v>
      </c>
      <c r="AS57" s="656" t="s">
        <v>49</v>
      </c>
      <c r="AT57" s="28">
        <v>0</v>
      </c>
      <c r="AU57" s="197">
        <v>-2.5</v>
      </c>
      <c r="AV57" s="63"/>
    </row>
    <row r="58" spans="1:48" ht="15" customHeight="1">
      <c r="A58" s="63">
        <v>9</v>
      </c>
      <c r="B58" s="7" t="s">
        <v>19</v>
      </c>
      <c r="C58" s="27">
        <v>0</v>
      </c>
      <c r="F58" s="63">
        <v>15</v>
      </c>
      <c r="G58" s="7" t="s">
        <v>37</v>
      </c>
      <c r="H58" s="28">
        <v>0</v>
      </c>
      <c r="I58" s="63"/>
      <c r="J58" s="63"/>
      <c r="M58" s="63">
        <v>18</v>
      </c>
      <c r="N58" s="7" t="s">
        <v>39</v>
      </c>
      <c r="O58" s="28">
        <v>0</v>
      </c>
      <c r="P58" s="63"/>
      <c r="Q58" s="63"/>
      <c r="T58" s="63">
        <v>15</v>
      </c>
      <c r="U58" s="7" t="s">
        <v>39</v>
      </c>
      <c r="V58" s="28">
        <v>0</v>
      </c>
      <c r="W58" s="63"/>
      <c r="X58" s="63"/>
      <c r="Z58" s="63">
        <v>17</v>
      </c>
      <c r="AA58" s="7" t="s">
        <v>39</v>
      </c>
      <c r="AB58" s="28">
        <v>0</v>
      </c>
      <c r="AC58" s="63"/>
      <c r="AD58" s="63"/>
      <c r="AF58" s="63">
        <v>17</v>
      </c>
      <c r="AG58" s="7" t="s">
        <v>39</v>
      </c>
      <c r="AH58" s="28">
        <v>0</v>
      </c>
      <c r="AI58" s="63"/>
      <c r="AJ58" s="63"/>
      <c r="AL58" s="202">
        <v>20</v>
      </c>
      <c r="AM58" s="63" t="s">
        <v>43</v>
      </c>
      <c r="AN58" s="28">
        <v>0</v>
      </c>
      <c r="AO58" s="63"/>
      <c r="AP58" s="63"/>
      <c r="AR58" s="202">
        <v>23</v>
      </c>
      <c r="AS58" s="63" t="s">
        <v>51</v>
      </c>
      <c r="AT58" s="28">
        <v>0</v>
      </c>
      <c r="AU58" s="63"/>
      <c r="AV58" s="63"/>
    </row>
    <row r="59" spans="1:48" ht="15" customHeight="1">
      <c r="A59" s="63">
        <v>10</v>
      </c>
      <c r="B59" s="7" t="s">
        <v>23</v>
      </c>
      <c r="C59" s="26">
        <v>0</v>
      </c>
      <c r="F59" s="63">
        <v>16</v>
      </c>
      <c r="G59" s="7" t="s">
        <v>39</v>
      </c>
      <c r="H59" s="28">
        <v>0</v>
      </c>
      <c r="I59" s="63"/>
      <c r="J59" s="63"/>
      <c r="M59" s="63">
        <v>19</v>
      </c>
      <c r="N59" s="7" t="s">
        <v>43</v>
      </c>
      <c r="O59" s="28">
        <v>0</v>
      </c>
      <c r="P59" s="64">
        <v>-0.9</v>
      </c>
      <c r="Q59" s="63"/>
      <c r="T59" s="63">
        <v>16</v>
      </c>
      <c r="U59" s="7" t="s">
        <v>43</v>
      </c>
      <c r="V59" s="28">
        <v>0</v>
      </c>
      <c r="W59" s="64"/>
      <c r="X59" s="63"/>
      <c r="Z59" s="63">
        <v>18</v>
      </c>
      <c r="AA59" s="7" t="s">
        <v>43</v>
      </c>
      <c r="AB59" s="28">
        <v>0</v>
      </c>
      <c r="AC59" s="63"/>
      <c r="AD59" s="63"/>
      <c r="AF59" s="63">
        <v>18</v>
      </c>
      <c r="AG59" s="7" t="s">
        <v>43</v>
      </c>
      <c r="AH59" s="28">
        <v>0</v>
      </c>
      <c r="AI59" s="63"/>
      <c r="AJ59" s="63"/>
      <c r="AL59" s="656">
        <v>21</v>
      </c>
      <c r="AM59" s="63" t="s">
        <v>51</v>
      </c>
      <c r="AN59" s="28">
        <v>0</v>
      </c>
      <c r="AO59" s="63"/>
      <c r="AP59" s="63"/>
      <c r="AR59" s="202">
        <v>24</v>
      </c>
      <c r="AS59" s="63" t="s">
        <v>41</v>
      </c>
      <c r="AT59" s="28">
        <v>0</v>
      </c>
      <c r="AU59" s="63"/>
      <c r="AV59" s="63"/>
    </row>
    <row r="60" spans="1:48" ht="15" customHeight="1">
      <c r="A60" s="63">
        <v>11</v>
      </c>
      <c r="B60" s="7" t="s">
        <v>26</v>
      </c>
      <c r="C60" s="28">
        <v>0</v>
      </c>
      <c r="F60" s="63">
        <v>17</v>
      </c>
      <c r="G60" s="7" t="s">
        <v>51</v>
      </c>
      <c r="H60" s="28">
        <v>0</v>
      </c>
      <c r="I60" s="63"/>
      <c r="J60" s="63"/>
      <c r="M60" s="63">
        <v>20</v>
      </c>
      <c r="N60" s="7" t="s">
        <v>51</v>
      </c>
      <c r="O60" s="28">
        <v>0</v>
      </c>
      <c r="P60" s="63"/>
      <c r="Q60" s="63"/>
      <c r="T60" s="63">
        <v>17</v>
      </c>
      <c r="U60" s="7" t="s">
        <v>51</v>
      </c>
      <c r="V60" s="28">
        <v>0</v>
      </c>
      <c r="W60" s="63"/>
      <c r="X60" s="63"/>
      <c r="Z60" s="63">
        <v>19</v>
      </c>
      <c r="AA60" s="7" t="s">
        <v>51</v>
      </c>
      <c r="AB60" s="28">
        <v>0</v>
      </c>
      <c r="AC60" s="63"/>
      <c r="AD60" s="63"/>
      <c r="AF60" s="63">
        <v>19</v>
      </c>
      <c r="AG60" s="7" t="s">
        <v>51</v>
      </c>
      <c r="AH60" s="28">
        <v>0</v>
      </c>
      <c r="AI60" s="63"/>
      <c r="AJ60" s="63"/>
      <c r="AL60" s="202">
        <v>22</v>
      </c>
      <c r="AM60" s="63" t="s">
        <v>41</v>
      </c>
      <c r="AN60" s="28">
        <v>0</v>
      </c>
      <c r="AO60" s="63"/>
      <c r="AP60" s="63"/>
      <c r="AR60" s="202">
        <v>25</v>
      </c>
      <c r="AS60" s="63" t="s">
        <v>42</v>
      </c>
      <c r="AT60" s="28">
        <v>0</v>
      </c>
      <c r="AU60" s="63"/>
      <c r="AV60" s="63"/>
    </row>
    <row r="61" spans="1:48" ht="15" customHeight="1">
      <c r="A61" s="63">
        <v>12</v>
      </c>
      <c r="B61" s="7" t="s">
        <v>35</v>
      </c>
      <c r="C61" s="28">
        <v>0</v>
      </c>
      <c r="F61" s="63">
        <v>18</v>
      </c>
      <c r="G61" s="7" t="s">
        <v>41</v>
      </c>
      <c r="H61" s="28">
        <v>0</v>
      </c>
      <c r="I61" s="63"/>
      <c r="J61" s="63"/>
      <c r="M61" s="63">
        <v>21</v>
      </c>
      <c r="N61" s="7" t="s">
        <v>41</v>
      </c>
      <c r="O61" s="28">
        <v>0</v>
      </c>
      <c r="P61" s="63"/>
      <c r="Q61" s="63"/>
      <c r="T61" s="63">
        <v>18</v>
      </c>
      <c r="U61" s="7" t="s">
        <v>41</v>
      </c>
      <c r="V61" s="28">
        <v>0</v>
      </c>
      <c r="W61" s="63"/>
      <c r="X61" s="63"/>
      <c r="Z61" s="63">
        <v>20</v>
      </c>
      <c r="AA61" s="7" t="s">
        <v>41</v>
      </c>
      <c r="AB61" s="22">
        <v>0</v>
      </c>
      <c r="AC61" s="63"/>
      <c r="AD61" s="63"/>
      <c r="AF61" s="63">
        <v>20</v>
      </c>
      <c r="AG61" s="7" t="s">
        <v>41</v>
      </c>
      <c r="AH61" s="22">
        <v>0</v>
      </c>
      <c r="AI61" s="63"/>
      <c r="AJ61" s="63"/>
      <c r="AL61" s="656">
        <v>23</v>
      </c>
      <c r="AM61" s="63" t="s">
        <v>42</v>
      </c>
      <c r="AN61" s="28">
        <v>0</v>
      </c>
      <c r="AO61" s="63"/>
      <c r="AP61" s="63"/>
      <c r="AR61" s="202">
        <v>26</v>
      </c>
      <c r="AS61" s="63" t="s">
        <v>44</v>
      </c>
      <c r="AT61" s="28">
        <v>0</v>
      </c>
      <c r="AU61" s="63"/>
      <c r="AV61" s="63"/>
    </row>
    <row r="62" spans="1:48" ht="15" customHeight="1">
      <c r="A62" s="63">
        <v>13</v>
      </c>
      <c r="B62" s="7" t="s">
        <v>37</v>
      </c>
      <c r="C62" s="28">
        <v>0</v>
      </c>
      <c r="F62" s="63">
        <v>19</v>
      </c>
      <c r="G62" s="7" t="s">
        <v>42</v>
      </c>
      <c r="H62" s="28">
        <v>0</v>
      </c>
      <c r="I62" s="63"/>
      <c r="J62" s="63"/>
      <c r="M62" s="63">
        <v>22</v>
      </c>
      <c r="N62" s="7" t="s">
        <v>42</v>
      </c>
      <c r="O62" s="28">
        <v>0</v>
      </c>
      <c r="P62" s="63"/>
      <c r="Q62" s="63"/>
      <c r="T62" s="63">
        <v>19</v>
      </c>
      <c r="U62" s="7" t="s">
        <v>42</v>
      </c>
      <c r="V62" s="28">
        <v>0</v>
      </c>
      <c r="W62" s="63"/>
      <c r="X62" s="63"/>
      <c r="Z62" s="63">
        <v>21</v>
      </c>
      <c r="AA62" s="7" t="s">
        <v>42</v>
      </c>
      <c r="AB62" s="22">
        <v>0</v>
      </c>
      <c r="AC62" s="63"/>
      <c r="AD62" s="63"/>
      <c r="AF62" s="63">
        <v>21</v>
      </c>
      <c r="AG62" s="7" t="s">
        <v>42</v>
      </c>
      <c r="AH62" s="22">
        <v>0</v>
      </c>
      <c r="AI62" s="63"/>
      <c r="AJ62" s="63"/>
      <c r="AL62" s="202">
        <v>24</v>
      </c>
      <c r="AM62" s="63" t="s">
        <v>44</v>
      </c>
      <c r="AN62" s="28">
        <v>0</v>
      </c>
      <c r="AO62" s="63"/>
      <c r="AP62" s="63"/>
      <c r="AR62" s="202">
        <v>27</v>
      </c>
      <c r="AS62" s="63" t="s">
        <v>45</v>
      </c>
      <c r="AT62" s="28">
        <v>0</v>
      </c>
      <c r="AU62" s="63"/>
      <c r="AV62" s="63"/>
    </row>
    <row r="63" spans="1:48" ht="15" customHeight="1">
      <c r="A63" s="63">
        <v>14</v>
      </c>
      <c r="B63" s="7" t="s">
        <v>39</v>
      </c>
      <c r="C63" s="28">
        <v>0</v>
      </c>
      <c r="F63" s="63">
        <v>20</v>
      </c>
      <c r="G63" s="15" t="s">
        <v>44</v>
      </c>
      <c r="H63" s="28">
        <v>0</v>
      </c>
      <c r="I63" s="63"/>
      <c r="J63" s="63"/>
      <c r="M63" s="63">
        <v>23</v>
      </c>
      <c r="N63" s="15" t="s">
        <v>44</v>
      </c>
      <c r="O63" s="22">
        <v>0</v>
      </c>
      <c r="P63" s="63"/>
      <c r="Q63" s="63"/>
      <c r="T63" s="63">
        <v>20</v>
      </c>
      <c r="U63" s="15" t="s">
        <v>44</v>
      </c>
      <c r="V63" s="28">
        <v>0</v>
      </c>
      <c r="W63" s="63"/>
      <c r="X63" s="63"/>
      <c r="Z63" s="63">
        <v>22</v>
      </c>
      <c r="AA63" s="15" t="s">
        <v>44</v>
      </c>
      <c r="AB63" s="22">
        <v>0</v>
      </c>
      <c r="AC63" s="63"/>
      <c r="AD63" s="63"/>
      <c r="AF63" s="63">
        <v>22</v>
      </c>
      <c r="AG63" s="15" t="s">
        <v>44</v>
      </c>
      <c r="AH63" s="22">
        <v>0</v>
      </c>
      <c r="AI63" s="63"/>
      <c r="AJ63" s="63"/>
      <c r="AL63" s="656">
        <v>25</v>
      </c>
      <c r="AM63" s="63" t="s">
        <v>45</v>
      </c>
      <c r="AN63" s="28">
        <v>0</v>
      </c>
      <c r="AO63" s="63"/>
      <c r="AP63" s="63"/>
      <c r="AR63" s="202">
        <v>28</v>
      </c>
      <c r="AS63" s="63" t="s">
        <v>46</v>
      </c>
      <c r="AT63" s="28">
        <v>0</v>
      </c>
      <c r="AU63" s="63"/>
      <c r="AV63" s="63"/>
    </row>
    <row r="64" spans="1:48" ht="15" customHeight="1">
      <c r="A64" s="63">
        <v>15</v>
      </c>
      <c r="B64" s="7" t="s">
        <v>51</v>
      </c>
      <c r="C64" s="28">
        <v>0</v>
      </c>
      <c r="F64" s="63">
        <v>21</v>
      </c>
      <c r="G64" s="7" t="s">
        <v>45</v>
      </c>
      <c r="H64" s="28">
        <v>0</v>
      </c>
      <c r="I64" s="63"/>
      <c r="J64" s="63"/>
      <c r="M64" s="63">
        <v>24</v>
      </c>
      <c r="N64" s="7" t="s">
        <v>45</v>
      </c>
      <c r="O64" s="22">
        <v>0</v>
      </c>
      <c r="P64" s="63"/>
      <c r="Q64" s="63"/>
      <c r="T64" s="63">
        <v>21</v>
      </c>
      <c r="U64" s="7" t="s">
        <v>45</v>
      </c>
      <c r="V64" s="22">
        <v>0</v>
      </c>
      <c r="W64" s="63"/>
      <c r="X64" s="63"/>
      <c r="Z64" s="63">
        <v>23</v>
      </c>
      <c r="AA64" s="7" t="s">
        <v>45</v>
      </c>
      <c r="AB64" s="22">
        <v>0</v>
      </c>
      <c r="AC64" s="63"/>
      <c r="AD64" s="63"/>
      <c r="AF64" s="63">
        <v>23</v>
      </c>
      <c r="AG64" s="7" t="s">
        <v>45</v>
      </c>
      <c r="AH64" s="22">
        <v>0</v>
      </c>
      <c r="AI64" s="63"/>
      <c r="AJ64" s="63"/>
      <c r="AL64" s="202">
        <v>26</v>
      </c>
      <c r="AM64" s="63" t="s">
        <v>46</v>
      </c>
      <c r="AN64" s="28">
        <v>0</v>
      </c>
      <c r="AO64" s="63"/>
      <c r="AP64" s="63"/>
      <c r="AR64" s="202">
        <v>29</v>
      </c>
      <c r="AS64" s="63" t="s">
        <v>48</v>
      </c>
      <c r="AT64" s="28">
        <v>0</v>
      </c>
      <c r="AU64" s="63"/>
      <c r="AV64" s="63"/>
    </row>
    <row r="65" spans="1:48" ht="15" customHeight="1">
      <c r="A65" s="63">
        <v>16</v>
      </c>
      <c r="B65" s="7" t="s">
        <v>41</v>
      </c>
      <c r="C65" s="28">
        <v>0</v>
      </c>
      <c r="F65" s="63">
        <v>22</v>
      </c>
      <c r="G65" s="7" t="s">
        <v>46</v>
      </c>
      <c r="H65" s="28">
        <v>0</v>
      </c>
      <c r="I65" s="63"/>
      <c r="J65" s="63"/>
      <c r="M65" s="63">
        <v>25</v>
      </c>
      <c r="N65" s="7" t="s">
        <v>46</v>
      </c>
      <c r="O65" s="22">
        <v>0</v>
      </c>
      <c r="P65" s="63"/>
      <c r="Q65" s="63"/>
      <c r="T65" s="63">
        <v>22</v>
      </c>
      <c r="U65" s="7" t="s">
        <v>46</v>
      </c>
      <c r="V65" s="22">
        <v>0</v>
      </c>
      <c r="W65" s="63"/>
      <c r="X65" s="63"/>
      <c r="Z65" s="63">
        <v>24</v>
      </c>
      <c r="AA65" s="7" t="s">
        <v>46</v>
      </c>
      <c r="AB65" s="28">
        <v>0</v>
      </c>
      <c r="AC65" s="63"/>
      <c r="AD65" s="63"/>
      <c r="AF65" s="63">
        <v>24</v>
      </c>
      <c r="AG65" s="7" t="s">
        <v>46</v>
      </c>
      <c r="AH65" s="28">
        <v>0</v>
      </c>
      <c r="AI65" s="63"/>
      <c r="AJ65" s="63"/>
      <c r="AL65" s="656">
        <v>27</v>
      </c>
      <c r="AM65" s="63" t="s">
        <v>48</v>
      </c>
      <c r="AN65" s="28">
        <v>0</v>
      </c>
      <c r="AO65" s="63"/>
      <c r="AP65" s="63"/>
      <c r="AR65" s="202">
        <v>30</v>
      </c>
      <c r="AS65" s="63" t="s">
        <v>54</v>
      </c>
      <c r="AT65" s="28">
        <v>0</v>
      </c>
      <c r="AU65" s="63"/>
      <c r="AV65" s="63"/>
    </row>
    <row r="66" spans="1:48" ht="15" customHeight="1">
      <c r="A66" s="63">
        <v>17</v>
      </c>
      <c r="B66" s="7" t="s">
        <v>42</v>
      </c>
      <c r="C66" s="28">
        <v>0</v>
      </c>
      <c r="F66" s="63">
        <v>23</v>
      </c>
      <c r="G66" s="7" t="s">
        <v>48</v>
      </c>
      <c r="H66" s="28">
        <v>0</v>
      </c>
      <c r="I66" s="63"/>
      <c r="J66" s="63"/>
      <c r="M66" s="63">
        <v>26</v>
      </c>
      <c r="N66" s="7" t="s">
        <v>48</v>
      </c>
      <c r="O66" s="22">
        <v>0</v>
      </c>
      <c r="P66" s="63"/>
      <c r="Q66" s="63"/>
      <c r="T66" s="63">
        <v>23</v>
      </c>
      <c r="U66" s="7" t="s">
        <v>48</v>
      </c>
      <c r="V66" s="22">
        <v>0</v>
      </c>
      <c r="W66" s="63"/>
      <c r="X66" s="63"/>
      <c r="Z66" s="63">
        <v>25</v>
      </c>
      <c r="AA66" s="7" t="s">
        <v>48</v>
      </c>
      <c r="AB66" s="22">
        <v>0</v>
      </c>
      <c r="AC66" s="63"/>
      <c r="AD66" s="63"/>
      <c r="AF66" s="63">
        <v>25</v>
      </c>
      <c r="AG66" s="7" t="s">
        <v>48</v>
      </c>
      <c r="AH66" s="22">
        <v>0</v>
      </c>
      <c r="AI66" s="63"/>
      <c r="AJ66" s="63"/>
      <c r="AL66" s="202">
        <v>28</v>
      </c>
      <c r="AM66" s="63" t="s">
        <v>54</v>
      </c>
      <c r="AN66" s="28">
        <v>0</v>
      </c>
      <c r="AO66" s="63"/>
      <c r="AP66" s="63"/>
      <c r="AR66" s="202">
        <v>31</v>
      </c>
      <c r="AS66" s="63" t="s">
        <v>55</v>
      </c>
      <c r="AT66" s="28">
        <v>0</v>
      </c>
      <c r="AU66" s="63"/>
      <c r="AV66" s="63"/>
    </row>
    <row r="67" spans="1:48" ht="15" customHeight="1">
      <c r="A67" s="63">
        <v>18</v>
      </c>
      <c r="B67" s="15" t="s">
        <v>44</v>
      </c>
      <c r="C67" s="28">
        <v>0</v>
      </c>
      <c r="F67" s="63">
        <v>24</v>
      </c>
      <c r="G67" s="7" t="s">
        <v>54</v>
      </c>
      <c r="H67" s="28">
        <v>0</v>
      </c>
      <c r="I67" s="63"/>
      <c r="J67" s="63"/>
      <c r="M67" s="63">
        <v>27</v>
      </c>
      <c r="N67" s="7" t="s">
        <v>54</v>
      </c>
      <c r="O67" s="28">
        <v>0</v>
      </c>
      <c r="P67" s="63"/>
      <c r="Q67" s="63"/>
      <c r="T67" s="63">
        <v>24</v>
      </c>
      <c r="U67" s="7" t="s">
        <v>54</v>
      </c>
      <c r="V67" s="22">
        <v>0</v>
      </c>
      <c r="W67" s="63"/>
      <c r="X67" s="63"/>
      <c r="Z67" s="63">
        <v>26</v>
      </c>
      <c r="AA67" s="7" t="s">
        <v>54</v>
      </c>
      <c r="AB67" s="28">
        <v>0</v>
      </c>
      <c r="AC67" s="63"/>
      <c r="AD67" s="63"/>
      <c r="AF67" s="63">
        <v>26</v>
      </c>
      <c r="AG67" s="7" t="s">
        <v>54</v>
      </c>
      <c r="AH67" s="28">
        <v>0</v>
      </c>
      <c r="AI67" s="63"/>
      <c r="AJ67" s="63"/>
      <c r="AL67" s="656">
        <v>29</v>
      </c>
      <c r="AM67" s="63" t="s">
        <v>55</v>
      </c>
      <c r="AN67" s="28">
        <v>0</v>
      </c>
      <c r="AO67" s="63"/>
      <c r="AP67" s="63"/>
      <c r="AR67" s="202">
        <v>32</v>
      </c>
      <c r="AS67" s="63" t="s">
        <v>56</v>
      </c>
      <c r="AT67" s="28">
        <v>0</v>
      </c>
      <c r="AU67" s="63"/>
      <c r="AV67" s="63"/>
    </row>
    <row r="68" spans="1:48" ht="15" customHeight="1">
      <c r="A68" s="63">
        <v>19</v>
      </c>
      <c r="B68" s="7" t="s">
        <v>45</v>
      </c>
      <c r="C68" s="28">
        <v>0</v>
      </c>
      <c r="F68" s="63">
        <v>25</v>
      </c>
      <c r="G68" s="7" t="s">
        <v>55</v>
      </c>
      <c r="H68" s="28">
        <v>0</v>
      </c>
      <c r="I68" s="63"/>
      <c r="J68" s="63"/>
      <c r="M68" s="63">
        <v>28</v>
      </c>
      <c r="N68" s="7" t="s">
        <v>55</v>
      </c>
      <c r="O68" s="22">
        <v>0</v>
      </c>
      <c r="P68" s="63"/>
      <c r="Q68" s="63"/>
      <c r="T68" s="63">
        <v>25</v>
      </c>
      <c r="U68" s="7" t="s">
        <v>55</v>
      </c>
      <c r="V68" s="28">
        <v>0</v>
      </c>
      <c r="W68" s="63"/>
      <c r="X68" s="63"/>
      <c r="Z68" s="63">
        <v>27</v>
      </c>
      <c r="AA68" s="7" t="s">
        <v>55</v>
      </c>
      <c r="AB68" s="28">
        <v>0</v>
      </c>
      <c r="AC68" s="63"/>
      <c r="AD68" s="63"/>
      <c r="AF68" s="63">
        <v>27</v>
      </c>
      <c r="AG68" s="7" t="s">
        <v>55</v>
      </c>
      <c r="AH68" s="28">
        <v>0</v>
      </c>
      <c r="AI68" s="63"/>
      <c r="AJ68" s="63"/>
      <c r="AL68" s="202">
        <v>30</v>
      </c>
      <c r="AM68" s="63" t="s">
        <v>56</v>
      </c>
      <c r="AN68" s="28">
        <v>0</v>
      </c>
      <c r="AO68" s="63"/>
      <c r="AP68" s="63"/>
      <c r="AR68" s="202">
        <v>33</v>
      </c>
      <c r="AS68" s="63" t="s">
        <v>57</v>
      </c>
      <c r="AT68" s="28">
        <v>0</v>
      </c>
      <c r="AU68" s="63"/>
      <c r="AV68" s="63"/>
    </row>
    <row r="69" spans="1:48" ht="15" customHeight="1">
      <c r="A69" s="63">
        <v>20</v>
      </c>
      <c r="B69" s="7" t="s">
        <v>46</v>
      </c>
      <c r="C69" s="28">
        <v>0</v>
      </c>
      <c r="F69" s="63">
        <v>26</v>
      </c>
      <c r="G69" s="7" t="s">
        <v>57</v>
      </c>
      <c r="H69" s="22">
        <v>0</v>
      </c>
      <c r="I69" s="63"/>
      <c r="J69" s="63"/>
      <c r="M69" s="63">
        <v>29</v>
      </c>
      <c r="N69" s="7" t="s">
        <v>57</v>
      </c>
      <c r="O69" s="28">
        <v>0</v>
      </c>
      <c r="P69" s="63"/>
      <c r="Q69" s="63"/>
      <c r="T69" s="63">
        <v>26</v>
      </c>
      <c r="U69" s="7" t="s">
        <v>57</v>
      </c>
      <c r="V69" s="22">
        <v>0</v>
      </c>
      <c r="W69" s="63"/>
      <c r="X69" s="63"/>
      <c r="Z69" s="63">
        <v>28</v>
      </c>
      <c r="AA69" s="7" t="s">
        <v>57</v>
      </c>
      <c r="AB69" s="28">
        <v>0</v>
      </c>
      <c r="AC69" s="63"/>
      <c r="AD69" s="63"/>
      <c r="AF69" s="63">
        <v>28</v>
      </c>
      <c r="AG69" s="7" t="s">
        <v>56</v>
      </c>
      <c r="AH69" s="28">
        <v>0</v>
      </c>
      <c r="AI69" s="64">
        <v>-3.9</v>
      </c>
      <c r="AJ69" s="63"/>
      <c r="AL69" s="656">
        <v>31</v>
      </c>
      <c r="AM69" s="63" t="s">
        <v>57</v>
      </c>
      <c r="AN69" s="28">
        <v>0</v>
      </c>
      <c r="AO69" s="64"/>
      <c r="AP69" s="63"/>
      <c r="AR69" s="202">
        <v>34</v>
      </c>
      <c r="AS69" s="63" t="s">
        <v>58</v>
      </c>
      <c r="AT69" s="28">
        <v>0</v>
      </c>
      <c r="AU69" s="64"/>
      <c r="AV69" s="63"/>
    </row>
    <row r="70" spans="1:48" ht="15" customHeight="1">
      <c r="A70" s="63">
        <v>21</v>
      </c>
      <c r="B70" s="7" t="s">
        <v>48</v>
      </c>
      <c r="C70" s="28">
        <v>0</v>
      </c>
      <c r="F70" s="63">
        <v>27</v>
      </c>
      <c r="G70" s="7" t="s">
        <v>58</v>
      </c>
      <c r="H70" s="22">
        <v>0</v>
      </c>
      <c r="I70" s="63"/>
      <c r="J70" s="63"/>
      <c r="M70" s="63">
        <v>30</v>
      </c>
      <c r="N70" s="7" t="s">
        <v>58</v>
      </c>
      <c r="O70" s="28">
        <v>0</v>
      </c>
      <c r="P70" s="63"/>
      <c r="Q70" s="63"/>
      <c r="T70" s="63">
        <v>27</v>
      </c>
      <c r="U70" s="7" t="s">
        <v>58</v>
      </c>
      <c r="V70" s="28">
        <v>0</v>
      </c>
      <c r="W70" s="63"/>
      <c r="X70" s="63"/>
      <c r="Z70" s="63">
        <v>29</v>
      </c>
      <c r="AA70" s="7" t="s">
        <v>58</v>
      </c>
      <c r="AB70" s="22">
        <v>0</v>
      </c>
      <c r="AC70" s="63"/>
      <c r="AD70" s="63"/>
      <c r="AF70" s="63">
        <v>29</v>
      </c>
      <c r="AG70" s="7" t="s">
        <v>57</v>
      </c>
      <c r="AH70" s="28">
        <v>0</v>
      </c>
      <c r="AI70" s="63"/>
      <c r="AJ70" s="63"/>
      <c r="AL70" s="202">
        <v>32</v>
      </c>
      <c r="AM70" s="63" t="s">
        <v>58</v>
      </c>
      <c r="AN70" s="28">
        <v>0</v>
      </c>
      <c r="AO70" s="63"/>
      <c r="AP70" s="63"/>
      <c r="AR70" s="202">
        <v>35</v>
      </c>
      <c r="AS70" s="63" t="s">
        <v>60</v>
      </c>
      <c r="AT70" s="28">
        <v>0</v>
      </c>
      <c r="AU70" s="63"/>
      <c r="AV70" s="63"/>
    </row>
    <row r="71" spans="1:48" ht="15" customHeight="1">
      <c r="A71" s="63">
        <v>22</v>
      </c>
      <c r="B71" s="7" t="s">
        <v>54</v>
      </c>
      <c r="C71" s="28">
        <v>0</v>
      </c>
      <c r="F71" s="63">
        <v>28</v>
      </c>
      <c r="G71" s="7" t="s">
        <v>60</v>
      </c>
      <c r="H71" s="22">
        <v>0</v>
      </c>
      <c r="I71" s="63"/>
      <c r="J71" s="63"/>
      <c r="M71" s="63">
        <v>31</v>
      </c>
      <c r="N71" s="7" t="s">
        <v>60</v>
      </c>
      <c r="O71" s="28">
        <v>0</v>
      </c>
      <c r="P71" s="63"/>
      <c r="Q71" s="63"/>
      <c r="T71" s="63">
        <v>28</v>
      </c>
      <c r="U71" s="7" t="s">
        <v>60</v>
      </c>
      <c r="V71" s="28">
        <v>0</v>
      </c>
      <c r="W71" s="63"/>
      <c r="X71" s="63"/>
      <c r="Z71" s="63">
        <v>30</v>
      </c>
      <c r="AA71" s="7" t="s">
        <v>60</v>
      </c>
      <c r="AB71" s="28">
        <v>0</v>
      </c>
      <c r="AC71" s="63"/>
      <c r="AD71" s="63"/>
      <c r="AF71" s="63">
        <v>30</v>
      </c>
      <c r="AG71" s="7" t="s">
        <v>58</v>
      </c>
      <c r="AH71" s="22">
        <v>0</v>
      </c>
      <c r="AI71" s="63"/>
      <c r="AJ71" s="63"/>
      <c r="AL71" s="656">
        <v>33</v>
      </c>
      <c r="AM71" s="63" t="s">
        <v>60</v>
      </c>
      <c r="AN71" s="28">
        <v>0</v>
      </c>
      <c r="AO71" s="63"/>
      <c r="AP71" s="63"/>
      <c r="AR71" s="202">
        <v>36</v>
      </c>
      <c r="AS71" s="63" t="s">
        <v>64</v>
      </c>
      <c r="AT71" s="28">
        <v>0</v>
      </c>
      <c r="AU71" s="63"/>
      <c r="AV71" s="63"/>
    </row>
    <row r="72" spans="1:48" ht="15" customHeight="1">
      <c r="A72" s="63">
        <v>23</v>
      </c>
      <c r="B72" s="7" t="s">
        <v>55</v>
      </c>
      <c r="C72" s="28">
        <v>0</v>
      </c>
      <c r="F72" s="63">
        <v>29</v>
      </c>
      <c r="G72" s="7" t="s">
        <v>61</v>
      </c>
      <c r="H72" s="22">
        <v>0</v>
      </c>
      <c r="I72" s="63"/>
      <c r="J72" s="63"/>
      <c r="M72" s="63">
        <v>32</v>
      </c>
      <c r="N72" s="7" t="s">
        <v>61</v>
      </c>
      <c r="O72" s="22">
        <v>0</v>
      </c>
      <c r="P72" s="63"/>
      <c r="Q72" s="63"/>
      <c r="T72" s="63">
        <v>29</v>
      </c>
      <c r="U72" s="7" t="s">
        <v>61</v>
      </c>
      <c r="V72" s="28">
        <v>0</v>
      </c>
      <c r="W72" s="63"/>
      <c r="X72" s="63"/>
      <c r="Z72" s="63">
        <v>31</v>
      </c>
      <c r="AA72" s="7" t="s">
        <v>64</v>
      </c>
      <c r="AB72" s="22">
        <v>0</v>
      </c>
      <c r="AC72" s="63"/>
      <c r="AD72" s="63"/>
      <c r="AF72" s="63">
        <v>31</v>
      </c>
      <c r="AG72" s="7" t="s">
        <v>60</v>
      </c>
      <c r="AH72" s="28">
        <v>0</v>
      </c>
      <c r="AI72" s="63"/>
      <c r="AJ72" s="63"/>
      <c r="AL72" s="202">
        <v>34</v>
      </c>
      <c r="AM72" s="63" t="s">
        <v>64</v>
      </c>
      <c r="AN72" s="28">
        <v>0</v>
      </c>
      <c r="AO72" s="63"/>
      <c r="AP72" s="63"/>
      <c r="AR72" s="202">
        <v>37</v>
      </c>
      <c r="AS72" s="656" t="s">
        <v>65</v>
      </c>
      <c r="AT72" s="28">
        <v>0</v>
      </c>
      <c r="AU72" s="63"/>
      <c r="AV72" s="63"/>
    </row>
    <row r="73" spans="1:48" ht="15" customHeight="1">
      <c r="A73" s="63">
        <v>24</v>
      </c>
      <c r="B73" s="7" t="s">
        <v>58</v>
      </c>
      <c r="C73" s="22">
        <v>0</v>
      </c>
      <c r="F73" s="63">
        <v>30</v>
      </c>
      <c r="G73" s="7" t="s">
        <v>64</v>
      </c>
      <c r="H73" s="28"/>
      <c r="I73" s="63"/>
      <c r="J73" s="63"/>
      <c r="M73" s="63">
        <v>33</v>
      </c>
      <c r="N73" s="7" t="s">
        <v>65</v>
      </c>
      <c r="O73" s="28">
        <v>0</v>
      </c>
      <c r="P73" s="63"/>
      <c r="Q73" s="63"/>
      <c r="T73" s="63">
        <v>30</v>
      </c>
      <c r="U73" s="7" t="s">
        <v>64</v>
      </c>
      <c r="V73" s="22">
        <v>0</v>
      </c>
      <c r="W73" s="64">
        <v>-0.6</v>
      </c>
      <c r="X73" s="63"/>
      <c r="Z73" s="63">
        <v>32</v>
      </c>
      <c r="AA73" s="7" t="s">
        <v>65</v>
      </c>
      <c r="AB73" s="22">
        <v>0</v>
      </c>
      <c r="AC73" s="63"/>
      <c r="AD73" s="63"/>
      <c r="AF73" s="63">
        <v>32</v>
      </c>
      <c r="AG73" s="7" t="s">
        <v>64</v>
      </c>
      <c r="AH73" s="22">
        <v>0</v>
      </c>
      <c r="AI73" s="63"/>
      <c r="AJ73" s="63"/>
      <c r="AL73" s="656">
        <v>35</v>
      </c>
      <c r="AM73" s="63" t="s">
        <v>65</v>
      </c>
      <c r="AN73" s="28">
        <v>0</v>
      </c>
      <c r="AO73" s="63"/>
      <c r="AP73" s="63"/>
      <c r="AR73" s="202">
        <v>38</v>
      </c>
      <c r="AS73" s="63" t="s">
        <v>68</v>
      </c>
      <c r="AT73" s="28">
        <v>0</v>
      </c>
      <c r="AU73" s="63"/>
      <c r="AV73" s="63"/>
    </row>
    <row r="74" spans="1:48" ht="15" customHeight="1">
      <c r="A74" s="63">
        <v>25</v>
      </c>
      <c r="B74" s="7" t="s">
        <v>61</v>
      </c>
      <c r="C74" s="22">
        <v>0</v>
      </c>
      <c r="F74" s="63">
        <v>31</v>
      </c>
      <c r="G74" s="7" t="s">
        <v>65</v>
      </c>
      <c r="H74" s="28">
        <v>0</v>
      </c>
      <c r="I74" s="63"/>
      <c r="J74" s="63"/>
      <c r="M74" s="63">
        <v>34</v>
      </c>
      <c r="N74" s="7" t="s">
        <v>68</v>
      </c>
      <c r="O74" s="22">
        <v>0</v>
      </c>
      <c r="P74" s="63"/>
      <c r="Q74" s="63"/>
      <c r="T74" s="63">
        <v>31</v>
      </c>
      <c r="U74" s="7" t="s">
        <v>65</v>
      </c>
      <c r="V74" s="28">
        <v>0</v>
      </c>
      <c r="W74" s="63"/>
      <c r="X74" s="63"/>
      <c r="Z74" s="63">
        <v>33</v>
      </c>
      <c r="AA74" s="7" t="s">
        <v>68</v>
      </c>
      <c r="AB74" s="22">
        <v>0</v>
      </c>
      <c r="AC74" s="63"/>
      <c r="AD74" s="63"/>
      <c r="AF74" s="63">
        <v>33</v>
      </c>
      <c r="AG74" s="7" t="s">
        <v>65</v>
      </c>
      <c r="AH74" s="22">
        <v>0</v>
      </c>
      <c r="AI74" s="63"/>
      <c r="AJ74" s="63"/>
      <c r="AL74" s="202">
        <v>36</v>
      </c>
      <c r="AM74" s="63" t="s">
        <v>68</v>
      </c>
      <c r="AN74" s="28">
        <v>0</v>
      </c>
      <c r="AO74" s="63"/>
      <c r="AP74" s="63"/>
      <c r="AR74" s="202">
        <v>39</v>
      </c>
      <c r="AS74" s="63" t="s">
        <v>69</v>
      </c>
      <c r="AT74" s="28">
        <v>0</v>
      </c>
      <c r="AU74" s="63"/>
      <c r="AV74" s="63"/>
    </row>
    <row r="75" spans="1:48" ht="15" customHeight="1">
      <c r="A75" s="63">
        <v>26</v>
      </c>
      <c r="B75" s="7" t="s">
        <v>64</v>
      </c>
      <c r="C75" s="28">
        <v>0</v>
      </c>
      <c r="F75" s="63">
        <v>32</v>
      </c>
      <c r="G75" s="7" t="s">
        <v>68</v>
      </c>
      <c r="H75" s="22">
        <v>0</v>
      </c>
      <c r="I75" s="63"/>
      <c r="J75" s="63"/>
      <c r="M75" s="63">
        <v>35</v>
      </c>
      <c r="N75" s="7" t="s">
        <v>69</v>
      </c>
      <c r="O75" s="22">
        <v>0</v>
      </c>
      <c r="P75" s="63"/>
      <c r="Q75" s="63"/>
      <c r="T75" s="63">
        <v>32</v>
      </c>
      <c r="U75" s="7" t="s">
        <v>68</v>
      </c>
      <c r="V75" s="22">
        <v>0</v>
      </c>
      <c r="W75" s="63"/>
      <c r="X75" s="63"/>
      <c r="Z75" s="63">
        <v>34</v>
      </c>
      <c r="AA75" s="7" t="s">
        <v>69</v>
      </c>
      <c r="AB75" s="22">
        <v>0</v>
      </c>
      <c r="AC75" s="63"/>
      <c r="AD75" s="63"/>
      <c r="AF75" s="63">
        <v>34</v>
      </c>
      <c r="AG75" s="7" t="s">
        <v>68</v>
      </c>
      <c r="AH75" s="22">
        <v>0</v>
      </c>
      <c r="AI75" s="63"/>
      <c r="AJ75" s="63"/>
      <c r="AL75" s="656">
        <v>37</v>
      </c>
      <c r="AM75" s="63" t="s">
        <v>69</v>
      </c>
      <c r="AN75" s="28">
        <v>0</v>
      </c>
      <c r="AO75" s="63"/>
      <c r="AP75" s="63"/>
      <c r="AR75" s="202">
        <v>40</v>
      </c>
      <c r="AS75" s="63" t="s">
        <v>70</v>
      </c>
      <c r="AT75" s="28">
        <v>0</v>
      </c>
      <c r="AU75" s="63"/>
      <c r="AV75" s="63"/>
    </row>
    <row r="76" spans="1:48" ht="15" customHeight="1">
      <c r="A76" s="63">
        <v>27</v>
      </c>
      <c r="B76" s="7" t="s">
        <v>65</v>
      </c>
      <c r="C76" s="28">
        <v>0</v>
      </c>
      <c r="F76" s="63">
        <v>33</v>
      </c>
      <c r="G76" s="7" t="s">
        <v>69</v>
      </c>
      <c r="H76" s="28">
        <v>0</v>
      </c>
      <c r="I76" s="63"/>
      <c r="J76" s="63"/>
      <c r="M76" s="63">
        <v>36</v>
      </c>
      <c r="N76" s="7" t="s">
        <v>70</v>
      </c>
      <c r="O76" s="22">
        <v>0</v>
      </c>
      <c r="P76" s="63"/>
      <c r="Q76" s="63"/>
      <c r="T76" s="63">
        <v>33</v>
      </c>
      <c r="U76" s="7" t="s">
        <v>69</v>
      </c>
      <c r="V76" s="22">
        <v>0</v>
      </c>
      <c r="W76" s="63"/>
      <c r="X76" s="63"/>
      <c r="Z76" s="63">
        <v>35</v>
      </c>
      <c r="AA76" s="7" t="s">
        <v>70</v>
      </c>
      <c r="AB76" s="28">
        <v>0</v>
      </c>
      <c r="AC76" s="63"/>
      <c r="AD76" s="63"/>
      <c r="AF76" s="63">
        <v>35</v>
      </c>
      <c r="AG76" s="7" t="s">
        <v>69</v>
      </c>
      <c r="AH76" s="22">
        <v>0</v>
      </c>
      <c r="AI76" s="63"/>
      <c r="AJ76" s="63"/>
      <c r="AL76" s="202">
        <v>38</v>
      </c>
      <c r="AM76" s="63" t="s">
        <v>70</v>
      </c>
      <c r="AN76" s="28">
        <v>0</v>
      </c>
      <c r="AO76" s="63"/>
      <c r="AP76" s="63"/>
      <c r="AR76" s="202">
        <v>41</v>
      </c>
      <c r="AS76" s="63" t="s">
        <v>71</v>
      </c>
      <c r="AT76" s="28">
        <v>0</v>
      </c>
      <c r="AU76" s="63"/>
      <c r="AV76" s="63"/>
    </row>
    <row r="77" spans="1:48" ht="15" customHeight="1">
      <c r="A77" s="63">
        <v>28</v>
      </c>
      <c r="B77" s="7" t="s">
        <v>68</v>
      </c>
      <c r="C77" s="22">
        <v>0</v>
      </c>
      <c r="F77" s="63">
        <v>34</v>
      </c>
      <c r="G77" s="7" t="s">
        <v>70</v>
      </c>
      <c r="H77" s="28">
        <v>0</v>
      </c>
      <c r="I77" s="63"/>
      <c r="J77" s="63"/>
      <c r="M77" s="63">
        <v>37</v>
      </c>
      <c r="N77" s="7" t="s">
        <v>71</v>
      </c>
      <c r="O77" s="22">
        <v>0</v>
      </c>
      <c r="P77" s="63"/>
      <c r="Q77" s="63"/>
      <c r="T77" s="63">
        <v>34</v>
      </c>
      <c r="U77" s="7" t="s">
        <v>70</v>
      </c>
      <c r="V77" s="22">
        <v>0</v>
      </c>
      <c r="W77" s="63"/>
      <c r="X77" s="63"/>
      <c r="Z77" s="63">
        <v>36</v>
      </c>
      <c r="AA77" s="7" t="s">
        <v>71</v>
      </c>
      <c r="AB77" s="28">
        <v>0</v>
      </c>
      <c r="AC77" s="63"/>
      <c r="AD77" s="63"/>
      <c r="AF77" s="63">
        <v>36</v>
      </c>
      <c r="AG77" s="7" t="s">
        <v>70</v>
      </c>
      <c r="AH77" s="28">
        <v>0</v>
      </c>
      <c r="AI77" s="63"/>
      <c r="AJ77" s="63"/>
      <c r="AL77" s="656">
        <v>39</v>
      </c>
      <c r="AM77" s="63" t="s">
        <v>71</v>
      </c>
      <c r="AN77" s="28">
        <v>0</v>
      </c>
      <c r="AO77" s="63"/>
      <c r="AP77" s="63"/>
      <c r="AR77" s="202">
        <v>42</v>
      </c>
      <c r="AS77" s="63" t="s">
        <v>73</v>
      </c>
      <c r="AT77" s="28">
        <v>0</v>
      </c>
      <c r="AU77" s="63"/>
      <c r="AV77" s="63"/>
    </row>
    <row r="78" spans="1:48" ht="15" customHeight="1">
      <c r="A78" s="63">
        <v>29</v>
      </c>
      <c r="B78" s="7" t="s">
        <v>69</v>
      </c>
      <c r="C78" s="28">
        <v>0</v>
      </c>
      <c r="F78" s="63">
        <v>35</v>
      </c>
      <c r="G78" s="7" t="s">
        <v>71</v>
      </c>
      <c r="H78" s="28">
        <v>0</v>
      </c>
      <c r="I78" s="63"/>
      <c r="J78" s="63"/>
      <c r="M78" s="63">
        <v>38</v>
      </c>
      <c r="N78" s="7" t="s">
        <v>73</v>
      </c>
      <c r="O78" s="28">
        <v>0</v>
      </c>
      <c r="P78" s="63"/>
      <c r="Q78" s="63"/>
      <c r="T78" s="63">
        <v>35</v>
      </c>
      <c r="U78" s="7" t="s">
        <v>71</v>
      </c>
      <c r="V78" s="22">
        <v>0</v>
      </c>
      <c r="W78" s="63"/>
      <c r="X78" s="63"/>
      <c r="Z78" s="63">
        <v>37</v>
      </c>
      <c r="AA78" s="7" t="s">
        <v>73</v>
      </c>
      <c r="AB78" s="28">
        <v>0</v>
      </c>
      <c r="AC78" s="63"/>
      <c r="AD78" s="63"/>
      <c r="AF78" s="63">
        <v>37</v>
      </c>
      <c r="AG78" s="7" t="s">
        <v>71</v>
      </c>
      <c r="AH78" s="28">
        <v>0</v>
      </c>
      <c r="AI78" s="63"/>
      <c r="AJ78" s="63"/>
      <c r="AL78" s="202">
        <v>40</v>
      </c>
      <c r="AM78" s="63" t="s">
        <v>73</v>
      </c>
      <c r="AN78" s="28">
        <v>0</v>
      </c>
      <c r="AO78" s="63"/>
      <c r="AP78" s="63"/>
      <c r="AR78" s="202">
        <v>43</v>
      </c>
      <c r="AS78" s="63" t="s">
        <v>74</v>
      </c>
      <c r="AT78" s="28">
        <v>0</v>
      </c>
      <c r="AU78" s="63"/>
      <c r="AV78" s="63"/>
    </row>
    <row r="79" spans="1:48" ht="15" customHeight="1">
      <c r="A79" s="63">
        <v>30</v>
      </c>
      <c r="B79" s="7" t="s">
        <v>70</v>
      </c>
      <c r="C79" s="28">
        <v>0</v>
      </c>
      <c r="F79" s="63">
        <v>36</v>
      </c>
      <c r="G79" s="7" t="s">
        <v>73</v>
      </c>
      <c r="H79" s="22">
        <v>0</v>
      </c>
      <c r="I79" s="63"/>
      <c r="J79" s="63"/>
      <c r="M79" s="63">
        <v>39</v>
      </c>
      <c r="N79" s="7" t="s">
        <v>74</v>
      </c>
      <c r="O79" s="28">
        <v>0</v>
      </c>
      <c r="P79" s="63"/>
      <c r="Q79" s="63"/>
      <c r="T79" s="63">
        <v>36</v>
      </c>
      <c r="U79" s="7" t="s">
        <v>73</v>
      </c>
      <c r="V79" s="28">
        <v>0</v>
      </c>
      <c r="W79" s="63"/>
      <c r="X79" s="63"/>
      <c r="Z79" s="63">
        <v>38</v>
      </c>
      <c r="AA79" s="7" t="s">
        <v>74</v>
      </c>
      <c r="AB79" s="28">
        <v>0</v>
      </c>
      <c r="AC79" s="63"/>
      <c r="AD79" s="63"/>
      <c r="AF79" s="63">
        <v>38</v>
      </c>
      <c r="AG79" s="7" t="s">
        <v>73</v>
      </c>
      <c r="AH79" s="28">
        <v>0</v>
      </c>
      <c r="AI79" s="63"/>
      <c r="AJ79" s="63"/>
      <c r="AL79" s="656">
        <v>41</v>
      </c>
      <c r="AM79" s="63" t="s">
        <v>74</v>
      </c>
      <c r="AN79" s="28">
        <v>0</v>
      </c>
      <c r="AO79" s="63"/>
      <c r="AP79" s="63"/>
      <c r="AR79" s="202">
        <v>44</v>
      </c>
      <c r="AS79" s="63" t="s">
        <v>79</v>
      </c>
      <c r="AT79" s="28">
        <v>0</v>
      </c>
      <c r="AU79" s="197">
        <v>-9.1999999999999993</v>
      </c>
      <c r="AV79" s="63"/>
    </row>
    <row r="80" spans="1:48" ht="15" customHeight="1">
      <c r="A80" s="63">
        <v>31</v>
      </c>
      <c r="B80" s="7" t="s">
        <v>71</v>
      </c>
      <c r="C80" s="28">
        <v>0</v>
      </c>
      <c r="F80" s="63">
        <v>37</v>
      </c>
      <c r="G80" s="7" t="s">
        <v>74</v>
      </c>
      <c r="H80" s="28">
        <v>0</v>
      </c>
      <c r="I80" s="63"/>
      <c r="J80" s="63"/>
      <c r="M80" s="63">
        <v>40</v>
      </c>
      <c r="N80" s="7" t="s">
        <v>75</v>
      </c>
      <c r="O80" s="28">
        <v>0</v>
      </c>
      <c r="P80" s="63"/>
      <c r="Q80" s="63"/>
      <c r="T80" s="63">
        <v>37</v>
      </c>
      <c r="U80" s="7" t="s">
        <v>74</v>
      </c>
      <c r="V80" s="28">
        <v>0</v>
      </c>
      <c r="W80" s="63"/>
      <c r="X80" s="63"/>
      <c r="Z80" s="63">
        <v>39</v>
      </c>
      <c r="AA80" s="7" t="s">
        <v>75</v>
      </c>
      <c r="AB80" s="22">
        <v>0</v>
      </c>
      <c r="AC80" s="64"/>
      <c r="AD80" s="63"/>
      <c r="AF80" s="63">
        <v>39</v>
      </c>
      <c r="AG80" s="7" t="s">
        <v>74</v>
      </c>
      <c r="AH80" s="28">
        <v>0</v>
      </c>
      <c r="AI80" s="64"/>
      <c r="AJ80" s="63"/>
      <c r="AL80" s="202">
        <v>42</v>
      </c>
      <c r="AM80" s="63" t="s">
        <v>80</v>
      </c>
      <c r="AN80" s="28">
        <v>0</v>
      </c>
      <c r="AO80" s="64"/>
      <c r="AP80" s="63"/>
      <c r="AR80" s="202">
        <v>45</v>
      </c>
      <c r="AS80" s="63" t="s">
        <v>82</v>
      </c>
      <c r="AT80" s="28">
        <v>0</v>
      </c>
      <c r="AU80" s="64"/>
      <c r="AV80" s="63"/>
    </row>
    <row r="81" spans="1:48" ht="15" customHeight="1">
      <c r="A81" s="63">
        <v>32</v>
      </c>
      <c r="B81" s="7" t="s">
        <v>73</v>
      </c>
      <c r="C81" s="22">
        <v>0</v>
      </c>
      <c r="F81" s="63">
        <v>38</v>
      </c>
      <c r="G81" s="7" t="s">
        <v>75</v>
      </c>
      <c r="H81" s="22">
        <v>0</v>
      </c>
      <c r="I81" s="63"/>
      <c r="J81" s="63"/>
      <c r="M81" s="63">
        <v>41</v>
      </c>
      <c r="N81" s="7" t="s">
        <v>80</v>
      </c>
      <c r="O81" s="28">
        <v>0</v>
      </c>
      <c r="P81" s="63"/>
      <c r="Q81" s="63"/>
      <c r="T81" s="63">
        <v>38</v>
      </c>
      <c r="U81" s="7" t="s">
        <v>75</v>
      </c>
      <c r="V81" s="28">
        <v>0</v>
      </c>
      <c r="W81" s="63"/>
      <c r="X81" s="63"/>
      <c r="Z81" s="63">
        <v>40</v>
      </c>
      <c r="AA81" s="7" t="s">
        <v>95</v>
      </c>
      <c r="AB81" s="28">
        <v>0</v>
      </c>
      <c r="AC81" s="64">
        <v>-0.1</v>
      </c>
      <c r="AD81" s="63"/>
      <c r="AF81" s="63">
        <v>40</v>
      </c>
      <c r="AG81" s="7" t="s">
        <v>80</v>
      </c>
      <c r="AH81" s="28">
        <v>0</v>
      </c>
      <c r="AI81" s="64">
        <v>-0.6</v>
      </c>
      <c r="AJ81" s="63"/>
      <c r="AL81" s="656">
        <v>43</v>
      </c>
      <c r="AM81" s="63" t="s">
        <v>82</v>
      </c>
      <c r="AN81" s="28">
        <v>0</v>
      </c>
      <c r="AO81" s="64"/>
      <c r="AP81" s="63"/>
      <c r="AR81" s="202">
        <v>46</v>
      </c>
      <c r="AS81" s="63" t="s">
        <v>83</v>
      </c>
      <c r="AT81" s="28">
        <v>0</v>
      </c>
      <c r="AU81" s="64"/>
      <c r="AV81" s="63"/>
    </row>
    <row r="82" spans="1:48" ht="15" customHeight="1">
      <c r="A82" s="63">
        <v>33</v>
      </c>
      <c r="B82" s="7" t="s">
        <v>74</v>
      </c>
      <c r="C82" s="28">
        <v>0</v>
      </c>
      <c r="F82" s="63">
        <v>39</v>
      </c>
      <c r="G82" s="7" t="s">
        <v>80</v>
      </c>
      <c r="H82" s="22">
        <v>0</v>
      </c>
      <c r="I82" s="63"/>
      <c r="J82" s="63"/>
      <c r="M82" s="63">
        <v>42</v>
      </c>
      <c r="N82" s="7" t="s">
        <v>82</v>
      </c>
      <c r="O82" s="22">
        <v>0</v>
      </c>
      <c r="P82" s="197">
        <v>-1</v>
      </c>
      <c r="Q82" s="63"/>
      <c r="T82" s="63">
        <v>39</v>
      </c>
      <c r="U82" s="7" t="s">
        <v>80</v>
      </c>
      <c r="V82" s="28">
        <v>0</v>
      </c>
      <c r="W82" s="64"/>
      <c r="X82" s="63"/>
      <c r="Z82" s="63">
        <v>41</v>
      </c>
      <c r="AA82" s="7" t="s">
        <v>82</v>
      </c>
      <c r="AB82" s="28">
        <v>0</v>
      </c>
      <c r="AC82" s="64">
        <v>-0.9</v>
      </c>
      <c r="AD82" s="63"/>
      <c r="AF82" s="63">
        <v>41</v>
      </c>
      <c r="AG82" s="7" t="s">
        <v>82</v>
      </c>
      <c r="AH82" s="28">
        <v>0</v>
      </c>
      <c r="AI82" s="63"/>
      <c r="AJ82" s="63"/>
      <c r="AL82" s="202">
        <v>44</v>
      </c>
      <c r="AM82" s="63" t="s">
        <v>83</v>
      </c>
      <c r="AN82" s="28">
        <v>0</v>
      </c>
      <c r="AO82" s="63"/>
      <c r="AP82" s="63"/>
      <c r="AR82" s="202">
        <v>47</v>
      </c>
      <c r="AS82" s="656" t="s">
        <v>85</v>
      </c>
      <c r="AT82" s="28">
        <v>0</v>
      </c>
      <c r="AU82" s="197">
        <v>-2.7</v>
      </c>
      <c r="AV82" s="63"/>
    </row>
    <row r="83" spans="1:48" ht="15" customHeight="1">
      <c r="A83" s="63">
        <v>34</v>
      </c>
      <c r="B83" s="7" t="s">
        <v>83</v>
      </c>
      <c r="C83" s="22">
        <v>0</v>
      </c>
      <c r="F83" s="63">
        <v>40</v>
      </c>
      <c r="G83" s="7" t="s">
        <v>83</v>
      </c>
      <c r="H83" s="22">
        <v>0</v>
      </c>
      <c r="I83" s="63"/>
      <c r="J83" s="63"/>
      <c r="M83" s="63">
        <v>43</v>
      </c>
      <c r="N83" s="7" t="s">
        <v>83</v>
      </c>
      <c r="O83" s="28">
        <v>0</v>
      </c>
      <c r="P83" s="63"/>
      <c r="Q83" s="63"/>
      <c r="T83" s="63">
        <v>40</v>
      </c>
      <c r="U83" s="7" t="s">
        <v>83</v>
      </c>
      <c r="V83" s="22">
        <v>0</v>
      </c>
      <c r="W83" s="63"/>
      <c r="X83" s="63"/>
      <c r="Z83" s="63">
        <v>42</v>
      </c>
      <c r="AA83" s="7" t="s">
        <v>83</v>
      </c>
      <c r="AB83" s="28">
        <v>0</v>
      </c>
      <c r="AC83" s="63"/>
      <c r="AD83" s="63"/>
      <c r="AF83" s="63">
        <v>42</v>
      </c>
      <c r="AG83" s="7" t="s">
        <v>83</v>
      </c>
      <c r="AH83" s="28">
        <v>0</v>
      </c>
      <c r="AI83" s="63"/>
      <c r="AJ83" s="63"/>
      <c r="AL83" s="656">
        <v>45</v>
      </c>
      <c r="AM83" s="63" t="s">
        <v>86</v>
      </c>
      <c r="AN83" s="28">
        <v>0</v>
      </c>
      <c r="AO83" s="64">
        <v>-0.7</v>
      </c>
      <c r="AP83" s="63"/>
      <c r="AR83" s="202">
        <v>48</v>
      </c>
      <c r="AS83" s="63" t="s">
        <v>88</v>
      </c>
      <c r="AT83" s="28">
        <v>0</v>
      </c>
      <c r="AU83" s="64"/>
      <c r="AV83" s="63"/>
    </row>
    <row r="84" spans="1:48" ht="15" customHeight="1">
      <c r="A84" s="63">
        <v>35</v>
      </c>
      <c r="B84" s="7" t="s">
        <v>88</v>
      </c>
      <c r="C84" s="22">
        <v>0</v>
      </c>
      <c r="F84" s="63">
        <v>41</v>
      </c>
      <c r="G84" s="7" t="s">
        <v>88</v>
      </c>
      <c r="H84" s="22">
        <v>0</v>
      </c>
      <c r="I84" s="63"/>
      <c r="J84" s="63"/>
      <c r="M84" s="63">
        <v>44</v>
      </c>
      <c r="N84" s="7" t="s">
        <v>88</v>
      </c>
      <c r="O84" s="28">
        <v>0</v>
      </c>
      <c r="P84" s="63"/>
      <c r="Q84" s="63"/>
      <c r="T84" s="63">
        <v>41</v>
      </c>
      <c r="U84" s="7" t="s">
        <v>88</v>
      </c>
      <c r="V84" s="28">
        <v>0</v>
      </c>
      <c r="W84" s="63"/>
      <c r="X84" s="63"/>
      <c r="Z84" s="63">
        <v>43</v>
      </c>
      <c r="AA84" s="7" t="s">
        <v>88</v>
      </c>
      <c r="AB84" s="22">
        <v>0</v>
      </c>
      <c r="AC84" s="63"/>
      <c r="AD84" s="63"/>
      <c r="AF84" s="63">
        <v>43</v>
      </c>
      <c r="AG84" s="7" t="s">
        <v>88</v>
      </c>
      <c r="AH84" s="22">
        <v>0</v>
      </c>
      <c r="AI84" s="63"/>
      <c r="AJ84" s="63"/>
      <c r="AL84" s="202">
        <v>46</v>
      </c>
      <c r="AM84" s="63" t="s">
        <v>88</v>
      </c>
      <c r="AN84" s="28">
        <v>0</v>
      </c>
      <c r="AO84" s="63"/>
      <c r="AP84" s="63"/>
      <c r="AR84" s="202">
        <v>49</v>
      </c>
      <c r="AS84" s="63" t="s">
        <v>89</v>
      </c>
      <c r="AT84" s="28">
        <v>0</v>
      </c>
      <c r="AU84" s="63"/>
      <c r="AV84" s="63"/>
    </row>
    <row r="85" spans="1:48" ht="15" customHeight="1">
      <c r="A85" s="63">
        <v>36</v>
      </c>
      <c r="B85" s="7" t="s">
        <v>89</v>
      </c>
      <c r="C85" s="28">
        <v>0</v>
      </c>
      <c r="F85" s="63">
        <v>42</v>
      </c>
      <c r="G85" s="7" t="s">
        <v>89</v>
      </c>
      <c r="H85" s="28">
        <v>0</v>
      </c>
      <c r="I85" s="63"/>
      <c r="J85" s="63"/>
      <c r="M85" s="63">
        <v>45</v>
      </c>
      <c r="N85" s="7" t="s">
        <v>89</v>
      </c>
      <c r="O85" s="22">
        <v>0</v>
      </c>
      <c r="P85" s="63"/>
      <c r="Q85" s="63"/>
      <c r="T85" s="63">
        <v>42</v>
      </c>
      <c r="U85" s="7" t="s">
        <v>89</v>
      </c>
      <c r="V85" s="28">
        <v>0</v>
      </c>
      <c r="W85" s="63"/>
      <c r="X85" s="63"/>
      <c r="Z85" s="63">
        <v>44</v>
      </c>
      <c r="AA85" s="7" t="s">
        <v>89</v>
      </c>
      <c r="AB85" s="22">
        <v>0</v>
      </c>
      <c r="AC85" s="63"/>
      <c r="AD85" s="63"/>
      <c r="AF85" s="63">
        <v>44</v>
      </c>
      <c r="AG85" s="7" t="s">
        <v>89</v>
      </c>
      <c r="AH85" s="22">
        <v>0</v>
      </c>
      <c r="AI85" s="63"/>
      <c r="AJ85" s="63"/>
      <c r="AL85" s="656">
        <v>47</v>
      </c>
      <c r="AM85" s="63" t="s">
        <v>89</v>
      </c>
      <c r="AN85" s="28">
        <v>0</v>
      </c>
      <c r="AO85" s="63"/>
      <c r="AP85" s="63"/>
      <c r="AR85" s="202">
        <v>50</v>
      </c>
      <c r="AS85" s="63" t="s">
        <v>90</v>
      </c>
      <c r="AT85" s="28">
        <v>0</v>
      </c>
      <c r="AU85" s="63"/>
      <c r="AV85" s="63"/>
    </row>
    <row r="86" spans="1:48" ht="15" customHeight="1">
      <c r="A86" s="63">
        <v>37</v>
      </c>
      <c r="B86" s="7" t="s">
        <v>90</v>
      </c>
      <c r="C86" s="28">
        <v>0</v>
      </c>
      <c r="F86" s="63">
        <v>43</v>
      </c>
      <c r="G86" s="7" t="s">
        <v>90</v>
      </c>
      <c r="H86" s="28">
        <v>0</v>
      </c>
      <c r="I86" s="63"/>
      <c r="J86" s="63"/>
      <c r="M86" s="63">
        <v>46</v>
      </c>
      <c r="N86" s="7" t="s">
        <v>90</v>
      </c>
      <c r="O86" s="22">
        <v>0</v>
      </c>
      <c r="P86" s="63"/>
      <c r="Q86" s="63"/>
      <c r="T86" s="63">
        <v>43</v>
      </c>
      <c r="U86" s="7" t="s">
        <v>90</v>
      </c>
      <c r="V86" s="22">
        <v>0</v>
      </c>
      <c r="W86" s="63"/>
      <c r="X86" s="63"/>
      <c r="Z86" s="63">
        <v>45</v>
      </c>
      <c r="AA86" s="7" t="s">
        <v>90</v>
      </c>
      <c r="AB86" s="22">
        <v>0</v>
      </c>
      <c r="AC86" s="63"/>
      <c r="AD86" s="63"/>
      <c r="AF86" s="63">
        <v>45</v>
      </c>
      <c r="AG86" s="7" t="s">
        <v>90</v>
      </c>
      <c r="AH86" s="22">
        <v>0</v>
      </c>
      <c r="AI86" s="63"/>
      <c r="AJ86" s="63"/>
      <c r="AL86" s="202">
        <v>48</v>
      </c>
      <c r="AM86" s="63" t="s">
        <v>90</v>
      </c>
      <c r="AN86" s="28">
        <v>0</v>
      </c>
      <c r="AO86" s="63"/>
      <c r="AP86" s="63"/>
      <c r="AR86" s="202">
        <v>51</v>
      </c>
      <c r="AS86" s="656" t="s">
        <v>91</v>
      </c>
      <c r="AT86" s="28">
        <v>0</v>
      </c>
      <c r="AU86" s="197">
        <v>-2.2000000000000002</v>
      </c>
      <c r="AV86" s="63"/>
    </row>
    <row r="87" spans="1:48" ht="15" customHeight="1">
      <c r="A87" s="63">
        <v>38</v>
      </c>
      <c r="B87" s="7" t="s">
        <v>92</v>
      </c>
      <c r="C87" s="28">
        <v>0</v>
      </c>
      <c r="F87" s="63">
        <v>44</v>
      </c>
      <c r="G87" s="7" t="s">
        <v>92</v>
      </c>
      <c r="H87" s="28">
        <v>0</v>
      </c>
      <c r="I87" s="63"/>
      <c r="J87" s="63"/>
      <c r="M87" s="63">
        <v>47</v>
      </c>
      <c r="N87" s="7" t="s">
        <v>92</v>
      </c>
      <c r="O87" s="22">
        <v>0</v>
      </c>
      <c r="P87" s="63"/>
      <c r="Q87" s="63"/>
      <c r="T87" s="63">
        <v>44</v>
      </c>
      <c r="U87" s="7" t="s">
        <v>92</v>
      </c>
      <c r="V87" s="22">
        <v>0</v>
      </c>
      <c r="W87" s="63"/>
      <c r="X87" s="63"/>
      <c r="Z87" s="63">
        <v>46</v>
      </c>
      <c r="AA87" s="7" t="s">
        <v>92</v>
      </c>
      <c r="AB87" s="22">
        <v>0</v>
      </c>
      <c r="AC87" s="63"/>
      <c r="AD87" s="63"/>
      <c r="AF87" s="63">
        <v>46</v>
      </c>
      <c r="AG87" s="7" t="s">
        <v>92</v>
      </c>
      <c r="AH87" s="22">
        <v>0</v>
      </c>
      <c r="AI87" s="63"/>
      <c r="AJ87" s="63"/>
      <c r="AL87" s="656">
        <v>49</v>
      </c>
      <c r="AM87" s="63" t="s">
        <v>92</v>
      </c>
      <c r="AN87" s="28">
        <v>0</v>
      </c>
      <c r="AO87" s="63"/>
      <c r="AP87" s="63"/>
      <c r="AR87" s="202">
        <v>52</v>
      </c>
      <c r="AS87" s="63" t="s">
        <v>92</v>
      </c>
      <c r="AT87" s="28">
        <v>0</v>
      </c>
      <c r="AU87" s="63"/>
      <c r="AV87" s="63"/>
    </row>
    <row r="88" spans="1:48" ht="15" customHeight="1">
      <c r="A88" s="63">
        <v>39</v>
      </c>
      <c r="B88" s="7" t="s">
        <v>93</v>
      </c>
      <c r="C88" s="28">
        <v>0</v>
      </c>
      <c r="F88" s="63">
        <v>45</v>
      </c>
      <c r="G88" s="7" t="s">
        <v>93</v>
      </c>
      <c r="H88" s="28">
        <v>0</v>
      </c>
      <c r="I88" s="63"/>
      <c r="J88" s="63"/>
      <c r="M88" s="63">
        <v>48</v>
      </c>
      <c r="N88" s="191" t="s">
        <v>93</v>
      </c>
      <c r="O88" s="192">
        <v>0</v>
      </c>
      <c r="Q88" s="63"/>
      <c r="T88" s="63">
        <v>45</v>
      </c>
      <c r="U88" s="7" t="s">
        <v>93</v>
      </c>
      <c r="V88" s="22">
        <v>0</v>
      </c>
      <c r="W88" s="63"/>
      <c r="X88" s="63"/>
      <c r="Z88" s="63">
        <v>47</v>
      </c>
      <c r="AA88" s="7" t="s">
        <v>93</v>
      </c>
      <c r="AB88" s="22">
        <v>0</v>
      </c>
      <c r="AC88" s="63"/>
      <c r="AD88" s="63"/>
      <c r="AF88" s="63">
        <v>47</v>
      </c>
      <c r="AG88" s="7" t="s">
        <v>93</v>
      </c>
      <c r="AH88" s="22">
        <v>0</v>
      </c>
      <c r="AI88" s="63"/>
      <c r="AJ88" s="63"/>
      <c r="AL88" s="202">
        <v>50</v>
      </c>
      <c r="AM88" s="63" t="s">
        <v>93</v>
      </c>
      <c r="AN88" s="28">
        <v>0</v>
      </c>
      <c r="AO88" s="63"/>
      <c r="AP88" s="63"/>
      <c r="AR88" s="202">
        <v>53</v>
      </c>
      <c r="AS88" s="63" t="s">
        <v>93</v>
      </c>
      <c r="AT88" s="28">
        <v>0</v>
      </c>
      <c r="AU88" s="63"/>
      <c r="AV88" s="63"/>
    </row>
    <row r="89" spans="1:48" ht="15" customHeight="1">
      <c r="A89" s="63">
        <v>40</v>
      </c>
      <c r="B89" s="7" t="s">
        <v>120</v>
      </c>
      <c r="C89" s="22">
        <v>0</v>
      </c>
      <c r="F89" s="63">
        <v>46</v>
      </c>
      <c r="G89" s="7" t="s">
        <v>120</v>
      </c>
      <c r="H89" s="22">
        <v>0</v>
      </c>
      <c r="I89" s="63"/>
      <c r="J89" s="63"/>
      <c r="M89" s="63">
        <v>49</v>
      </c>
      <c r="N89" s="7" t="s">
        <v>120</v>
      </c>
      <c r="O89" s="22">
        <v>0</v>
      </c>
      <c r="P89" s="63"/>
      <c r="Q89" s="63"/>
      <c r="T89" s="63">
        <v>46</v>
      </c>
      <c r="U89" s="7" t="s">
        <v>120</v>
      </c>
      <c r="V89" s="22">
        <v>0</v>
      </c>
      <c r="W89" s="63"/>
      <c r="X89" s="63"/>
      <c r="Z89" s="63">
        <v>48</v>
      </c>
      <c r="AA89" s="7" t="s">
        <v>120</v>
      </c>
      <c r="AB89" s="22">
        <v>0</v>
      </c>
      <c r="AC89" s="63"/>
      <c r="AD89" s="63"/>
      <c r="AF89" s="63">
        <v>48</v>
      </c>
      <c r="AG89" s="7" t="s">
        <v>120</v>
      </c>
      <c r="AH89" s="22">
        <v>0</v>
      </c>
      <c r="AI89" s="63"/>
      <c r="AJ89" s="63"/>
      <c r="AL89" s="656">
        <v>51</v>
      </c>
      <c r="AM89" s="63" t="s">
        <v>120</v>
      </c>
      <c r="AN89" s="28">
        <v>0</v>
      </c>
      <c r="AO89" s="63"/>
      <c r="AP89" s="63"/>
      <c r="AR89" s="202">
        <v>54</v>
      </c>
      <c r="AS89" s="63" t="s">
        <v>120</v>
      </c>
      <c r="AT89" s="28">
        <v>0</v>
      </c>
      <c r="AU89" s="63"/>
      <c r="AV89" s="63"/>
    </row>
    <row r="90" spans="1:48">
      <c r="M90" s="108"/>
      <c r="N90" s="141"/>
      <c r="O90" s="58"/>
      <c r="P90" s="108"/>
      <c r="Q90" s="108"/>
    </row>
    <row r="91" spans="1:48">
      <c r="N91" s="141"/>
      <c r="O91" s="58"/>
      <c r="P91" s="108"/>
      <c r="Q91" s="108"/>
    </row>
    <row r="92" spans="1:48">
      <c r="N92" s="141"/>
      <c r="O92" s="58"/>
      <c r="P92" s="108"/>
      <c r="Q92" s="108"/>
    </row>
    <row r="93" spans="1:48">
      <c r="N93" s="141"/>
      <c r="O93" s="58"/>
      <c r="P93" s="108"/>
      <c r="Q93" s="108"/>
    </row>
  </sheetData>
  <mergeCells count="32">
    <mergeCell ref="T4:T5"/>
    <mergeCell ref="U4:U5"/>
    <mergeCell ref="AN4:AN5"/>
    <mergeCell ref="AO4:AP4"/>
    <mergeCell ref="AT4:AT5"/>
    <mergeCell ref="AU4:AV4"/>
    <mergeCell ref="A4:A5"/>
    <mergeCell ref="B4:B5"/>
    <mergeCell ref="C4:C5"/>
    <mergeCell ref="W4:X4"/>
    <mergeCell ref="M4:M5"/>
    <mergeCell ref="N4:N5"/>
    <mergeCell ref="O4:O5"/>
    <mergeCell ref="P4:Q4"/>
    <mergeCell ref="Z4:Z5"/>
    <mergeCell ref="AA4:AA5"/>
    <mergeCell ref="AR4:AR5"/>
    <mergeCell ref="AS4:AS5"/>
    <mergeCell ref="AB4:AB5"/>
    <mergeCell ref="AC4:AD4"/>
    <mergeCell ref="AL4:AL5"/>
    <mergeCell ref="AM4:AM5"/>
    <mergeCell ref="AF4:AF5"/>
    <mergeCell ref="AG4:AG5"/>
    <mergeCell ref="AH4:AH5"/>
    <mergeCell ref="AI4:AJ4"/>
    <mergeCell ref="M40:Q40"/>
    <mergeCell ref="F4:F5"/>
    <mergeCell ref="G4:G5"/>
    <mergeCell ref="H4:H5"/>
    <mergeCell ref="I4:J4"/>
    <mergeCell ref="V4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S78"/>
  <sheetViews>
    <sheetView topLeftCell="CE1" zoomScaleNormal="100" workbookViewId="0">
      <selection activeCell="CN11" sqref="CN11"/>
    </sheetView>
  </sheetViews>
  <sheetFormatPr defaultRowHeight="12.75"/>
  <cols>
    <col min="1" max="1" width="9.140625" style="1"/>
    <col min="2" max="2" width="38.5703125" style="1" customWidth="1"/>
    <col min="3" max="10" width="10.7109375" style="1" customWidth="1"/>
    <col min="11" max="11" width="9.140625" style="1" customWidth="1"/>
    <col min="12" max="15" width="9.140625" style="1"/>
    <col min="16" max="16" width="39.5703125" style="1" customWidth="1"/>
    <col min="17" max="24" width="10.7109375" style="1" customWidth="1"/>
    <col min="25" max="25" width="9.140625" style="1"/>
    <col min="26" max="26" width="9.5703125" style="1" customWidth="1"/>
    <col min="27" max="29" width="9.140625" style="1"/>
    <col min="30" max="30" width="29.5703125" style="1" customWidth="1"/>
    <col min="31" max="38" width="10.7109375" style="1" customWidth="1"/>
    <col min="39" max="43" width="9.140625" style="1"/>
    <col min="44" max="44" width="29.5703125" style="1" customWidth="1"/>
    <col min="45" max="46" width="10.7109375" style="1" customWidth="1"/>
    <col min="47" max="47" width="12.28515625" style="1" customWidth="1"/>
    <col min="48" max="52" width="10.7109375" style="1" customWidth="1"/>
    <col min="53" max="57" width="9.140625" style="1"/>
    <col min="58" max="58" width="29.5703125" style="1" customWidth="1"/>
    <col min="59" max="60" width="10.7109375" style="1" customWidth="1"/>
    <col min="61" max="61" width="11.140625" style="1" customWidth="1"/>
    <col min="62" max="62" width="11.28515625" style="1" customWidth="1"/>
    <col min="63" max="66" width="10.7109375" style="1" customWidth="1"/>
    <col min="67" max="71" width="9.140625" style="1"/>
    <col min="72" max="72" width="29.5703125" style="1" customWidth="1"/>
    <col min="73" max="79" width="11.28515625" style="1" customWidth="1"/>
    <col min="80" max="80" width="10.28515625" style="1" customWidth="1"/>
    <col min="81" max="84" width="9.140625" style="1"/>
    <col min="85" max="85" width="9.140625" style="1" customWidth="1"/>
    <col min="86" max="86" width="28.7109375" style="1" customWidth="1"/>
    <col min="87" max="87" width="11.5703125" style="1" customWidth="1"/>
    <col min="88" max="88" width="9.140625" style="1"/>
    <col min="89" max="89" width="14.28515625" style="1" customWidth="1"/>
    <col min="90" max="90" width="12.42578125" style="1" customWidth="1"/>
    <col min="91" max="16384" width="9.140625" style="1"/>
  </cols>
  <sheetData>
    <row r="1" spans="1:97" ht="14.25">
      <c r="C1" s="131"/>
      <c r="Q1" s="131"/>
      <c r="AE1" s="131"/>
    </row>
    <row r="2" spans="1:97" ht="14.25">
      <c r="C2" s="131"/>
      <c r="Q2" s="131"/>
      <c r="AE2" s="131"/>
    </row>
    <row r="3" spans="1:97" ht="14.25">
      <c r="C3" s="131"/>
      <c r="Q3" s="131"/>
      <c r="AE3" s="131"/>
    </row>
    <row r="4" spans="1:97" ht="15" customHeight="1">
      <c r="C4" s="131"/>
      <c r="Q4" s="131"/>
      <c r="AE4" s="131"/>
    </row>
    <row r="5" spans="1:97" ht="15" customHeight="1">
      <c r="A5" s="137" t="s">
        <v>138</v>
      </c>
      <c r="B5" s="138"/>
      <c r="C5" s="139"/>
      <c r="D5" s="138"/>
      <c r="E5" s="138"/>
      <c r="F5" s="138"/>
      <c r="G5" s="138"/>
      <c r="H5" s="138"/>
      <c r="I5" s="138"/>
      <c r="J5" s="138"/>
      <c r="O5" s="137" t="s">
        <v>139</v>
      </c>
      <c r="P5" s="138"/>
      <c r="Q5" s="139"/>
      <c r="R5" s="138"/>
      <c r="S5" s="138"/>
      <c r="T5" s="138"/>
      <c r="U5" s="138"/>
      <c r="V5" s="138"/>
      <c r="W5" s="138"/>
      <c r="X5" s="138"/>
      <c r="AC5" s="137" t="s">
        <v>142</v>
      </c>
      <c r="AD5" s="138"/>
      <c r="AE5" s="139"/>
      <c r="AF5" s="138"/>
      <c r="AG5" s="138"/>
      <c r="AH5" s="138"/>
      <c r="AI5" s="138"/>
      <c r="AJ5" s="138"/>
      <c r="AK5" s="138"/>
      <c r="AL5" s="138"/>
      <c r="AQ5" s="137" t="s">
        <v>162</v>
      </c>
      <c r="AR5" s="138"/>
      <c r="AS5" s="139"/>
      <c r="AT5" s="138"/>
      <c r="AU5" s="138"/>
      <c r="AV5" s="138"/>
      <c r="AW5" s="138"/>
      <c r="AX5" s="138"/>
      <c r="AY5" s="138"/>
      <c r="AZ5" s="138"/>
      <c r="BA5"/>
      <c r="BB5"/>
      <c r="BC5"/>
      <c r="BE5" s="137" t="s">
        <v>163</v>
      </c>
      <c r="BF5" s="138"/>
      <c r="BG5" s="139"/>
      <c r="BH5" s="138"/>
      <c r="BI5" s="138"/>
      <c r="BJ5" s="138"/>
      <c r="BK5" s="138"/>
      <c r="BL5" s="138"/>
      <c r="BM5" s="138"/>
      <c r="BN5" s="138"/>
      <c r="BO5"/>
      <c r="BP5"/>
      <c r="BQ5"/>
      <c r="BS5" s="137" t="s">
        <v>304</v>
      </c>
      <c r="BT5" s="138"/>
      <c r="BU5" s="139"/>
      <c r="BV5" s="138"/>
      <c r="BW5" s="138"/>
      <c r="BX5" s="138"/>
      <c r="BY5" s="138"/>
      <c r="BZ5" s="138"/>
      <c r="CA5" s="138"/>
      <c r="CB5" s="138"/>
      <c r="CC5"/>
      <c r="CD5"/>
      <c r="CE5"/>
      <c r="CG5" s="137" t="s">
        <v>308</v>
      </c>
      <c r="CH5" s="138"/>
      <c r="CI5" s="139"/>
      <c r="CJ5" s="138"/>
      <c r="CK5" s="138"/>
      <c r="CL5" s="138"/>
      <c r="CM5" s="138"/>
      <c r="CN5" s="138"/>
      <c r="CO5" s="138"/>
      <c r="CP5" s="138"/>
      <c r="CQ5"/>
      <c r="CR5"/>
      <c r="CS5"/>
    </row>
    <row r="6" spans="1:97" ht="43.9" customHeight="1">
      <c r="C6" s="132"/>
      <c r="F6" s="2"/>
      <c r="G6" s="2"/>
      <c r="H6" s="2"/>
      <c r="Q6" s="132"/>
      <c r="T6" s="2"/>
      <c r="U6" s="2"/>
      <c r="V6" s="2"/>
      <c r="AE6" s="132"/>
      <c r="AH6" s="2"/>
      <c r="AI6" s="2"/>
      <c r="AJ6" s="2"/>
      <c r="AQ6"/>
      <c r="AR6"/>
      <c r="AS6" s="132"/>
      <c r="AT6"/>
      <c r="AU6"/>
      <c r="AV6" s="2"/>
      <c r="AW6" s="2"/>
      <c r="AX6" s="2"/>
      <c r="AY6"/>
      <c r="AZ6"/>
      <c r="BA6"/>
      <c r="BB6"/>
      <c r="BC6"/>
      <c r="BE6"/>
      <c r="BF6"/>
      <c r="BG6" s="132"/>
      <c r="BH6"/>
      <c r="BI6"/>
      <c r="BJ6" s="2"/>
      <c r="BK6" s="2"/>
      <c r="BL6" s="2"/>
      <c r="BM6"/>
      <c r="BN6"/>
      <c r="BO6"/>
      <c r="BP6"/>
      <c r="BQ6"/>
      <c r="BS6"/>
      <c r="BT6"/>
      <c r="BU6" s="132"/>
      <c r="BV6"/>
      <c r="BW6"/>
      <c r="BX6" s="2"/>
      <c r="BY6" s="2"/>
      <c r="BZ6" s="2"/>
      <c r="CA6"/>
      <c r="CB6"/>
      <c r="CC6"/>
      <c r="CD6"/>
      <c r="CE6"/>
      <c r="CG6"/>
      <c r="CH6"/>
      <c r="CI6" s="132"/>
      <c r="CJ6"/>
      <c r="CK6"/>
      <c r="CL6" s="2"/>
      <c r="CM6" s="2"/>
      <c r="CN6" s="2"/>
      <c r="CO6"/>
      <c r="CP6"/>
      <c r="CQ6"/>
      <c r="CR6"/>
      <c r="CS6"/>
    </row>
    <row r="7" spans="1:97" ht="36.6" customHeight="1">
      <c r="A7" s="95" t="s">
        <v>105</v>
      </c>
      <c r="B7" s="92"/>
      <c r="C7" s="133" t="s">
        <v>113</v>
      </c>
      <c r="D7" s="748" t="s">
        <v>108</v>
      </c>
      <c r="E7" s="749"/>
      <c r="F7" s="749"/>
      <c r="G7" s="749"/>
      <c r="H7" s="749"/>
      <c r="I7" s="749"/>
      <c r="J7" s="750"/>
      <c r="O7" s="95" t="s">
        <v>105</v>
      </c>
      <c r="P7" s="92"/>
      <c r="Q7" s="133" t="s">
        <v>113</v>
      </c>
      <c r="R7" s="748" t="s">
        <v>108</v>
      </c>
      <c r="S7" s="749"/>
      <c r="T7" s="749"/>
      <c r="U7" s="749"/>
      <c r="V7" s="749"/>
      <c r="W7" s="749"/>
      <c r="X7" s="750"/>
      <c r="AC7" s="95" t="s">
        <v>105</v>
      </c>
      <c r="AD7" s="92"/>
      <c r="AE7" s="133" t="s">
        <v>113</v>
      </c>
      <c r="AF7" s="748" t="s">
        <v>108</v>
      </c>
      <c r="AG7" s="749"/>
      <c r="AH7" s="749"/>
      <c r="AI7" s="749"/>
      <c r="AJ7" s="749"/>
      <c r="AK7" s="749"/>
      <c r="AL7" s="750"/>
      <c r="AQ7" s="95" t="s">
        <v>105</v>
      </c>
      <c r="AR7" s="92"/>
      <c r="AS7" s="133" t="s">
        <v>113</v>
      </c>
      <c r="AT7" s="748" t="s">
        <v>108</v>
      </c>
      <c r="AU7" s="749"/>
      <c r="AV7" s="749"/>
      <c r="AW7" s="749"/>
      <c r="AX7" s="749"/>
      <c r="AY7" s="749"/>
      <c r="AZ7" s="750"/>
      <c r="BA7"/>
      <c r="BB7"/>
      <c r="BC7"/>
      <c r="BE7" s="95" t="s">
        <v>105</v>
      </c>
      <c r="BF7" s="92"/>
      <c r="BG7" s="133" t="s">
        <v>113</v>
      </c>
      <c r="BH7" s="748" t="s">
        <v>108</v>
      </c>
      <c r="BI7" s="749"/>
      <c r="BJ7" s="749"/>
      <c r="BK7" s="749"/>
      <c r="BL7" s="749"/>
      <c r="BM7" s="749"/>
      <c r="BN7" s="750"/>
      <c r="BO7"/>
      <c r="BP7"/>
      <c r="BQ7"/>
      <c r="BS7" s="95" t="s">
        <v>105</v>
      </c>
      <c r="BT7" s="92"/>
      <c r="BU7" s="133" t="s">
        <v>113</v>
      </c>
      <c r="BV7" s="748" t="s">
        <v>108</v>
      </c>
      <c r="BW7" s="749"/>
      <c r="BX7" s="749"/>
      <c r="BY7" s="749"/>
      <c r="BZ7" s="749"/>
      <c r="CA7" s="749"/>
      <c r="CB7" s="750"/>
      <c r="CC7"/>
      <c r="CD7"/>
      <c r="CE7"/>
      <c r="CG7" s="95" t="s">
        <v>105</v>
      </c>
      <c r="CH7" s="738"/>
      <c r="CI7" s="133" t="s">
        <v>113</v>
      </c>
      <c r="CJ7" s="748" t="s">
        <v>108</v>
      </c>
      <c r="CK7" s="765"/>
      <c r="CL7" s="765"/>
      <c r="CM7" s="765"/>
      <c r="CN7" s="765"/>
      <c r="CO7" s="765"/>
      <c r="CP7" s="764"/>
      <c r="CQ7"/>
      <c r="CR7"/>
      <c r="CS7"/>
    </row>
    <row r="8" spans="1:97" ht="57.6" customHeight="1">
      <c r="A8" s="96"/>
      <c r="B8" s="93"/>
      <c r="C8" s="736" t="s">
        <v>2</v>
      </c>
      <c r="D8" s="751" t="s">
        <v>2</v>
      </c>
      <c r="E8" s="751" t="s">
        <v>115</v>
      </c>
      <c r="F8" s="751" t="s">
        <v>114</v>
      </c>
      <c r="G8" s="760" t="s">
        <v>107</v>
      </c>
      <c r="H8" s="761"/>
      <c r="I8" s="760" t="s">
        <v>155</v>
      </c>
      <c r="J8" s="761"/>
      <c r="O8" s="96"/>
      <c r="P8" s="93"/>
      <c r="Q8" s="736" t="s">
        <v>2</v>
      </c>
      <c r="R8" s="751" t="s">
        <v>2</v>
      </c>
      <c r="S8" s="751" t="s">
        <v>115</v>
      </c>
      <c r="T8" s="751" t="s">
        <v>114</v>
      </c>
      <c r="U8" s="760" t="s">
        <v>107</v>
      </c>
      <c r="V8" s="761"/>
      <c r="W8" s="760" t="s">
        <v>150</v>
      </c>
      <c r="X8" s="761"/>
      <c r="AC8" s="96"/>
      <c r="AD8" s="93"/>
      <c r="AE8" s="736" t="s">
        <v>2</v>
      </c>
      <c r="AF8" s="751" t="s">
        <v>2</v>
      </c>
      <c r="AG8" s="751" t="s">
        <v>115</v>
      </c>
      <c r="AH8" s="751" t="s">
        <v>114</v>
      </c>
      <c r="AI8" s="760" t="s">
        <v>107</v>
      </c>
      <c r="AJ8" s="761"/>
      <c r="AK8" s="760" t="s">
        <v>150</v>
      </c>
      <c r="AL8" s="761"/>
      <c r="AQ8" s="96"/>
      <c r="AR8" s="93"/>
      <c r="AS8" s="736" t="s">
        <v>2</v>
      </c>
      <c r="AT8" s="751" t="s">
        <v>2</v>
      </c>
      <c r="AU8" s="751" t="s">
        <v>115</v>
      </c>
      <c r="AV8" s="751" t="s">
        <v>114</v>
      </c>
      <c r="AW8" s="760" t="s">
        <v>107</v>
      </c>
      <c r="AX8" s="761"/>
      <c r="AY8" s="760" t="s">
        <v>150</v>
      </c>
      <c r="AZ8" s="761"/>
      <c r="BA8"/>
      <c r="BB8"/>
      <c r="BC8"/>
      <c r="BE8" s="96"/>
      <c r="BF8" s="93"/>
      <c r="BG8" s="736" t="s">
        <v>2</v>
      </c>
      <c r="BH8" s="751" t="s">
        <v>2</v>
      </c>
      <c r="BI8" s="751" t="s">
        <v>115</v>
      </c>
      <c r="BJ8" s="751" t="s">
        <v>114</v>
      </c>
      <c r="BK8" s="760" t="s">
        <v>107</v>
      </c>
      <c r="BL8" s="761"/>
      <c r="BM8" s="760" t="s">
        <v>150</v>
      </c>
      <c r="BN8" s="761"/>
      <c r="BO8"/>
      <c r="BP8"/>
      <c r="BQ8"/>
      <c r="BS8" s="96"/>
      <c r="BT8" s="93"/>
      <c r="BU8" s="736" t="s">
        <v>2</v>
      </c>
      <c r="BV8" s="751" t="s">
        <v>2</v>
      </c>
      <c r="BW8" s="751" t="s">
        <v>115</v>
      </c>
      <c r="BX8" s="751" t="s">
        <v>114</v>
      </c>
      <c r="BY8" s="760" t="s">
        <v>107</v>
      </c>
      <c r="BZ8" s="761"/>
      <c r="CA8" s="760" t="s">
        <v>150</v>
      </c>
      <c r="CB8" s="761"/>
      <c r="CC8"/>
      <c r="CD8"/>
      <c r="CE8"/>
      <c r="CG8" s="671"/>
      <c r="CH8" s="763"/>
      <c r="CI8" s="736" t="s">
        <v>2</v>
      </c>
      <c r="CJ8" s="751" t="s">
        <v>2</v>
      </c>
      <c r="CK8" s="751" t="s">
        <v>115</v>
      </c>
      <c r="CL8" s="751" t="s">
        <v>114</v>
      </c>
      <c r="CM8" s="760" t="s">
        <v>107</v>
      </c>
      <c r="CN8" s="764"/>
      <c r="CO8" s="760" t="s">
        <v>150</v>
      </c>
      <c r="CP8" s="764"/>
      <c r="CQ8"/>
      <c r="CR8"/>
      <c r="CS8"/>
    </row>
    <row r="9" spans="1:97" ht="33.6" customHeight="1">
      <c r="A9" s="97"/>
      <c r="B9" s="94"/>
      <c r="C9" s="737"/>
      <c r="D9" s="752"/>
      <c r="E9" s="752"/>
      <c r="F9" s="752"/>
      <c r="G9" s="5" t="s">
        <v>2</v>
      </c>
      <c r="H9" s="5" t="s">
        <v>6</v>
      </c>
      <c r="I9" s="5" t="s">
        <v>2</v>
      </c>
      <c r="J9" s="5" t="s">
        <v>6</v>
      </c>
      <c r="L9" s="73" t="s">
        <v>127</v>
      </c>
      <c r="M9" s="73" t="s">
        <v>128</v>
      </c>
      <c r="O9" s="97"/>
      <c r="P9" s="94"/>
      <c r="Q9" s="737"/>
      <c r="R9" s="752"/>
      <c r="S9" s="752"/>
      <c r="T9" s="752"/>
      <c r="U9" s="5" t="s">
        <v>2</v>
      </c>
      <c r="V9" s="5" t="s">
        <v>6</v>
      </c>
      <c r="W9" s="5" t="s">
        <v>2</v>
      </c>
      <c r="X9" s="5" t="s">
        <v>6</v>
      </c>
      <c r="Z9" s="145" t="s">
        <v>127</v>
      </c>
      <c r="AA9" s="145" t="s">
        <v>141</v>
      </c>
      <c r="AC9" s="97"/>
      <c r="AD9" s="94"/>
      <c r="AE9" s="737"/>
      <c r="AF9" s="752"/>
      <c r="AG9" s="752"/>
      <c r="AH9" s="752"/>
      <c r="AI9" s="5" t="s">
        <v>2</v>
      </c>
      <c r="AJ9" s="5" t="s">
        <v>6</v>
      </c>
      <c r="AK9" s="5" t="s">
        <v>2</v>
      </c>
      <c r="AL9" s="5" t="s">
        <v>6</v>
      </c>
      <c r="AN9" s="145" t="s">
        <v>127</v>
      </c>
      <c r="AO9" s="145" t="s">
        <v>141</v>
      </c>
      <c r="AQ9" s="97"/>
      <c r="AR9" s="94"/>
      <c r="AS9" s="737"/>
      <c r="AT9" s="752"/>
      <c r="AU9" s="752"/>
      <c r="AV9" s="752"/>
      <c r="AW9" s="5" t="s">
        <v>2</v>
      </c>
      <c r="AX9" s="5" t="s">
        <v>6</v>
      </c>
      <c r="AY9" s="5" t="s">
        <v>2</v>
      </c>
      <c r="AZ9" s="5" t="s">
        <v>6</v>
      </c>
      <c r="BA9"/>
      <c r="BB9" s="145" t="s">
        <v>127</v>
      </c>
      <c r="BC9" s="145" t="s">
        <v>141</v>
      </c>
      <c r="BE9" s="97"/>
      <c r="BF9" s="94"/>
      <c r="BG9" s="737"/>
      <c r="BH9" s="752"/>
      <c r="BI9" s="752"/>
      <c r="BJ9" s="752"/>
      <c r="BK9" s="5" t="s">
        <v>2</v>
      </c>
      <c r="BL9" s="5" t="s">
        <v>6</v>
      </c>
      <c r="BM9" s="5" t="s">
        <v>2</v>
      </c>
      <c r="BN9" s="5" t="s">
        <v>6</v>
      </c>
      <c r="BO9"/>
      <c r="BP9" s="145" t="s">
        <v>127</v>
      </c>
      <c r="BQ9" s="145" t="s">
        <v>141</v>
      </c>
      <c r="BS9" s="97"/>
      <c r="BT9" s="94"/>
      <c r="BU9" s="737"/>
      <c r="BV9" s="752"/>
      <c r="BW9" s="752"/>
      <c r="BX9" s="752"/>
      <c r="BY9" s="5" t="s">
        <v>2</v>
      </c>
      <c r="BZ9" s="5" t="s">
        <v>6</v>
      </c>
      <c r="CA9" s="5" t="s">
        <v>2</v>
      </c>
      <c r="CB9" s="5" t="s">
        <v>6</v>
      </c>
      <c r="CC9"/>
      <c r="CD9" s="145" t="s">
        <v>127</v>
      </c>
      <c r="CE9" s="145" t="s">
        <v>141</v>
      </c>
      <c r="CG9" s="672"/>
      <c r="CH9" s="762"/>
      <c r="CI9" s="762"/>
      <c r="CJ9" s="762"/>
      <c r="CK9" s="762"/>
      <c r="CL9" s="762"/>
      <c r="CM9" s="5" t="s">
        <v>2</v>
      </c>
      <c r="CN9" s="5" t="s">
        <v>6</v>
      </c>
      <c r="CO9" s="5" t="s">
        <v>2</v>
      </c>
      <c r="CP9" s="5" t="s">
        <v>6</v>
      </c>
      <c r="CQ9"/>
      <c r="CR9" s="145" t="s">
        <v>127</v>
      </c>
      <c r="CS9" s="145" t="s">
        <v>141</v>
      </c>
    </row>
    <row r="10" spans="1:97" ht="15" customHeight="1">
      <c r="A10" s="86"/>
      <c r="B10" s="86" t="s">
        <v>111</v>
      </c>
      <c r="C10" s="87">
        <v>3572</v>
      </c>
      <c r="D10" s="88">
        <f>SUM(D11:D85)</f>
        <v>189.2</v>
      </c>
      <c r="E10" s="105">
        <f>D10/C10*100</f>
        <v>5.2967525195968639</v>
      </c>
      <c r="F10" s="89"/>
      <c r="G10" s="90">
        <f>D10-190.2</f>
        <v>-1</v>
      </c>
      <c r="H10" s="90">
        <f>D10/190.2*100</f>
        <v>99.474237644584647</v>
      </c>
      <c r="I10" s="90">
        <f>D10-218.1</f>
        <v>-28.900000000000006</v>
      </c>
      <c r="J10" s="90">
        <f>D10/218.1*100</f>
        <v>86.749197615772573</v>
      </c>
      <c r="O10" s="86"/>
      <c r="P10" s="86" t="s">
        <v>111</v>
      </c>
      <c r="Q10" s="87">
        <v>4332</v>
      </c>
      <c r="R10" s="88">
        <f>SUM(R11:R85)</f>
        <v>181.69999999999993</v>
      </c>
      <c r="S10" s="105">
        <f t="shared" ref="S10:S19" si="0">R10/Q10*100</f>
        <v>4.1943674976915961</v>
      </c>
      <c r="T10" s="89"/>
      <c r="U10" s="90">
        <f>R10-D10</f>
        <v>-7.5000000000000568</v>
      </c>
      <c r="V10" s="90">
        <f>R10/D10*100</f>
        <v>96.03594080338263</v>
      </c>
      <c r="W10" s="90">
        <f>R10-189.2</f>
        <v>-7.5000000000000568</v>
      </c>
      <c r="X10" s="90">
        <f>R10/189.2*100</f>
        <v>96.03594080338263</v>
      </c>
      <c r="AC10" s="86"/>
      <c r="AD10" s="86" t="s">
        <v>111</v>
      </c>
      <c r="AE10" s="87">
        <v>3303</v>
      </c>
      <c r="AF10" s="88">
        <f>SUM(AF11:AF85)</f>
        <v>199.69999999999996</v>
      </c>
      <c r="AG10" s="105">
        <f>AF10/AE10*100</f>
        <v>6.0460187708144097</v>
      </c>
      <c r="AH10" s="89"/>
      <c r="AI10" s="90">
        <f>AF10-R10</f>
        <v>18.000000000000028</v>
      </c>
      <c r="AJ10" s="90">
        <f>AF10/R10*100</f>
        <v>109.90643918547059</v>
      </c>
      <c r="AK10" s="90">
        <f>AF10-189.2</f>
        <v>10.499999999999972</v>
      </c>
      <c r="AL10" s="90">
        <f>AF10/189.2*100</f>
        <v>105.54968287526425</v>
      </c>
      <c r="AQ10" s="86"/>
      <c r="AR10" s="86" t="s">
        <v>111</v>
      </c>
      <c r="AS10" s="88">
        <v>4471</v>
      </c>
      <c r="AT10" s="88">
        <f>SUM(AT11:AT46)</f>
        <v>188.49999999999997</v>
      </c>
      <c r="AU10" s="222">
        <f>AT10/AS10*100</f>
        <v>4.2160590471930206</v>
      </c>
      <c r="AV10" s="223"/>
      <c r="AW10" s="90">
        <f>AT10-AF10</f>
        <v>-11.199999999999989</v>
      </c>
      <c r="AX10" s="90">
        <f>AT10/AF10*100</f>
        <v>94.391587381071602</v>
      </c>
      <c r="AY10" s="90">
        <f>AT10-189.2</f>
        <v>-0.70000000000001705</v>
      </c>
      <c r="AZ10" s="90">
        <f>AT10/189.2*100</f>
        <v>99.630021141649038</v>
      </c>
      <c r="BA10"/>
      <c r="BB10"/>
      <c r="BC10"/>
      <c r="BE10" s="86"/>
      <c r="BF10" s="86" t="s">
        <v>111</v>
      </c>
      <c r="BG10" s="88">
        <v>4054</v>
      </c>
      <c r="BH10" s="88">
        <f>SUM(BH11:BH44)</f>
        <v>198.75099999999998</v>
      </c>
      <c r="BI10" s="222">
        <f t="shared" ref="BI10:BI17" si="1">BH10/BG10*100</f>
        <v>4.9025900345337927</v>
      </c>
      <c r="BJ10" s="223"/>
      <c r="BK10" s="90">
        <f>BH10-188.5</f>
        <v>10.250999999999976</v>
      </c>
      <c r="BL10" s="90">
        <f>BH10/188.5*100</f>
        <v>105.43819628647213</v>
      </c>
      <c r="BM10" s="90">
        <f>BH10-189.2</f>
        <v>9.5509999999999877</v>
      </c>
      <c r="BN10" s="90">
        <f>BH10/189.2*100</f>
        <v>105.04809725158562</v>
      </c>
      <c r="BO10"/>
      <c r="BP10" s="230"/>
      <c r="BQ10"/>
      <c r="BS10" s="86"/>
      <c r="BT10" s="86" t="s">
        <v>111</v>
      </c>
      <c r="BU10" s="88">
        <v>4004</v>
      </c>
      <c r="BV10" s="88">
        <f>SUM(BV11:BV41)</f>
        <v>223.49999999999991</v>
      </c>
      <c r="BW10" s="222">
        <f>BV10/BU10*100</f>
        <v>5.5819180819180794</v>
      </c>
      <c r="BX10" s="223"/>
      <c r="BY10" s="90">
        <f>BV10-198.8</f>
        <v>24.699999999999903</v>
      </c>
      <c r="BZ10" s="90">
        <f>BV10/198.8*100</f>
        <v>112.42454728370217</v>
      </c>
      <c r="CA10" s="90">
        <f>BV10-189.2</f>
        <v>34.299999999999926</v>
      </c>
      <c r="CB10" s="90">
        <f>BV10/189.2*100</f>
        <v>118.12896405919658</v>
      </c>
      <c r="CC10"/>
      <c r="CD10" s="230"/>
      <c r="CE10"/>
      <c r="CG10" s="86"/>
      <c r="CH10" s="86" t="s">
        <v>111</v>
      </c>
      <c r="CI10" s="668">
        <v>3804</v>
      </c>
      <c r="CJ10" s="668">
        <f>SUM(CJ11:CJ38)</f>
        <v>205.29999999999998</v>
      </c>
      <c r="CK10" s="669">
        <f>CJ10/CI10*100</f>
        <v>5.3969505783385907</v>
      </c>
      <c r="CL10" s="670"/>
      <c r="CM10" s="90">
        <f>CJ10-223.5</f>
        <v>-18.200000000000017</v>
      </c>
      <c r="CN10" s="90">
        <f>CJ10/223.5*100</f>
        <v>91.856823266219237</v>
      </c>
      <c r="CO10" s="90">
        <f>CJ10-189.2</f>
        <v>16.099999999999994</v>
      </c>
      <c r="CP10" s="90">
        <f>CJ10/189.2*100</f>
        <v>108.50951374207187</v>
      </c>
      <c r="CQ10"/>
      <c r="CR10" s="230"/>
      <c r="CS10"/>
    </row>
    <row r="11" spans="1:97" ht="15" customHeight="1">
      <c r="A11" s="72">
        <v>1</v>
      </c>
      <c r="B11" s="7" t="s">
        <v>31</v>
      </c>
      <c r="C11" s="135">
        <v>78.3</v>
      </c>
      <c r="D11" s="35">
        <v>19</v>
      </c>
      <c r="E11" s="22">
        <f>D11/C11*100</f>
        <v>24.265644955300129</v>
      </c>
      <c r="F11" s="21">
        <f>D11/189.2*100</f>
        <v>10.042283298097251</v>
      </c>
      <c r="G11" s="118">
        <f t="shared" ref="G11:G17" si="2">D11-L11</f>
        <v>4.0999999999999996</v>
      </c>
      <c r="H11" s="118">
        <f t="shared" ref="H11:H16" si="3">D11/L11*100</f>
        <v>127.51677852348993</v>
      </c>
      <c r="I11" s="119">
        <f>D11-M11</f>
        <v>-2.8000000000000007</v>
      </c>
      <c r="J11" s="119">
        <f>D11/M11*100</f>
        <v>87.155963302752298</v>
      </c>
      <c r="L11" s="1">
        <v>14.9</v>
      </c>
      <c r="M11" s="1">
        <v>21.8</v>
      </c>
      <c r="O11" s="72">
        <v>1</v>
      </c>
      <c r="P11" s="7" t="s">
        <v>31</v>
      </c>
      <c r="Q11" s="135">
        <v>51.5</v>
      </c>
      <c r="R11" s="22">
        <v>9.1</v>
      </c>
      <c r="S11" s="22">
        <f>R11/Q11*100</f>
        <v>17.669902912621357</v>
      </c>
      <c r="T11" s="21">
        <f>R11/181.7*100</f>
        <v>5.0082553659878926</v>
      </c>
      <c r="U11" s="155">
        <f t="shared" ref="U11:U19" si="4">R11-Z11</f>
        <v>-9.9</v>
      </c>
      <c r="V11" s="155">
        <f>R11/Z11*100</f>
        <v>47.89473684210526</v>
      </c>
      <c r="W11" s="155">
        <f t="shared" ref="W11:W19" si="5">R11-AA11</f>
        <v>-9.9</v>
      </c>
      <c r="X11" s="155">
        <f t="shared" ref="X11:X19" si="6">R11/AA11*100</f>
        <v>47.89473684210526</v>
      </c>
      <c r="Z11" s="146">
        <v>19</v>
      </c>
      <c r="AA11" s="146">
        <v>19</v>
      </c>
      <c r="AC11" s="72">
        <v>1</v>
      </c>
      <c r="AD11" s="7" t="s">
        <v>31</v>
      </c>
      <c r="AE11" s="135">
        <v>56.5</v>
      </c>
      <c r="AF11" s="19">
        <v>17.100000000000001</v>
      </c>
      <c r="AG11" s="22">
        <f>AF11/AE11*100</f>
        <v>30.26548672566372</v>
      </c>
      <c r="AH11" s="21">
        <f>AF11/199.7*100</f>
        <v>8.5628442663996012</v>
      </c>
      <c r="AI11" s="167">
        <f>AF11-AN11</f>
        <v>8.0000000000000018</v>
      </c>
      <c r="AJ11" s="167">
        <f>AF11/AN11*100</f>
        <v>187.91208791208794</v>
      </c>
      <c r="AK11" s="167">
        <f>AF11-AO11</f>
        <v>-1.8999999999999986</v>
      </c>
      <c r="AL11" s="167">
        <f>AF11/AO11*100</f>
        <v>90</v>
      </c>
      <c r="AN11" s="150">
        <v>9.1</v>
      </c>
      <c r="AO11" s="146">
        <v>19</v>
      </c>
      <c r="AQ11" s="72">
        <v>1</v>
      </c>
      <c r="AR11" s="159" t="s">
        <v>14</v>
      </c>
      <c r="AS11" s="154">
        <v>46.6</v>
      </c>
      <c r="AT11" s="200">
        <v>26.8</v>
      </c>
      <c r="AU11" s="107">
        <f>AT11/AS11*100</f>
        <v>57.510729613733901</v>
      </c>
      <c r="AV11" s="21">
        <f>AT11/188.5*100</f>
        <v>14.217506631299734</v>
      </c>
      <c r="AW11" s="226">
        <f>AT11-BB11</f>
        <v>0</v>
      </c>
      <c r="AX11" s="118">
        <f>AT11/BB11*100</f>
        <v>100</v>
      </c>
      <c r="AY11" s="226">
        <f>AT11-BC11</f>
        <v>26.8</v>
      </c>
      <c r="AZ11" s="227" t="s">
        <v>11</v>
      </c>
      <c r="BA11"/>
      <c r="BB11" s="166">
        <v>26.8</v>
      </c>
      <c r="BC11" s="152">
        <v>0</v>
      </c>
      <c r="BE11" s="72">
        <v>1</v>
      </c>
      <c r="BF11" s="159" t="s">
        <v>14</v>
      </c>
      <c r="BG11" s="154">
        <v>45.9</v>
      </c>
      <c r="BH11" s="200">
        <v>26.8</v>
      </c>
      <c r="BI11" s="107">
        <f>BH11/BG11*100</f>
        <v>58.387799564270161</v>
      </c>
      <c r="BJ11" s="21">
        <f>BH11/198.8*100</f>
        <v>13.480885311871226</v>
      </c>
      <c r="BK11" s="226">
        <f t="shared" ref="BK11:BK17" si="7">BH11-BP11</f>
        <v>0</v>
      </c>
      <c r="BL11" s="118">
        <f>BH11/BP11*100</f>
        <v>100</v>
      </c>
      <c r="BM11" s="226">
        <f>BH11-BQ11</f>
        <v>26.8</v>
      </c>
      <c r="BN11" s="227" t="s">
        <v>11</v>
      </c>
      <c r="BO11"/>
      <c r="BP11" s="152">
        <v>26.8</v>
      </c>
      <c r="BQ11" s="152">
        <v>0</v>
      </c>
      <c r="BS11" s="72">
        <v>1</v>
      </c>
      <c r="BT11" s="159" t="s">
        <v>14</v>
      </c>
      <c r="BU11" s="154">
        <v>65.5</v>
      </c>
      <c r="BV11" s="200">
        <v>44.3</v>
      </c>
      <c r="BW11" s="107">
        <f>BV11/BU11*100</f>
        <v>67.63358778625954</v>
      </c>
      <c r="BX11" s="663">
        <f>BV11/223.5*100</f>
        <v>19.821029082774047</v>
      </c>
      <c r="BY11" s="226">
        <f t="shared" ref="BY11:BY21" si="8">BV11-CD11</f>
        <v>17.499999999999996</v>
      </c>
      <c r="BZ11" s="118">
        <f>BV11/CD11*100</f>
        <v>165.29850746268656</v>
      </c>
      <c r="CA11" s="226">
        <f>BV11-CE11</f>
        <v>44.3</v>
      </c>
      <c r="CB11" s="227" t="s">
        <v>11</v>
      </c>
      <c r="CC11"/>
      <c r="CD11" s="233">
        <v>26.8</v>
      </c>
      <c r="CE11" s="152">
        <v>0</v>
      </c>
      <c r="CG11" s="72">
        <v>1</v>
      </c>
      <c r="CH11" s="159" t="s">
        <v>14</v>
      </c>
      <c r="CI11" s="154">
        <v>66.599999999999994</v>
      </c>
      <c r="CJ11" s="659">
        <v>44.3</v>
      </c>
      <c r="CK11" s="107">
        <f>CJ11/CI11*100</f>
        <v>66.516516516516518</v>
      </c>
      <c r="CL11" s="663">
        <f>CJ11/205.3*100</f>
        <v>21.578178275694103</v>
      </c>
      <c r="CM11" s="226">
        <f t="shared" ref="CM11:CM30" si="9">CJ11-CR11</f>
        <v>0</v>
      </c>
      <c r="CN11" s="118">
        <f t="shared" ref="CN11:CN29" si="10">CJ11/CR11*100</f>
        <v>100</v>
      </c>
      <c r="CO11" s="226">
        <f t="shared" ref="CO11:CO38" si="11">CJ11-CS11</f>
        <v>44.3</v>
      </c>
      <c r="CP11" s="227" t="s">
        <v>11</v>
      </c>
      <c r="CQ11"/>
      <c r="CR11" s="200">
        <v>44.3</v>
      </c>
      <c r="CS11" s="152">
        <v>0</v>
      </c>
    </row>
    <row r="12" spans="1:97" ht="15" customHeight="1">
      <c r="A12" s="72">
        <v>2</v>
      </c>
      <c r="B12" s="7" t="s">
        <v>50</v>
      </c>
      <c r="C12" s="135">
        <v>32.799999999999997</v>
      </c>
      <c r="D12" s="35">
        <v>14.4</v>
      </c>
      <c r="E12" s="22">
        <f>D12/C12*100</f>
        <v>43.902439024390247</v>
      </c>
      <c r="F12" s="21">
        <f>D12/189.2*100</f>
        <v>7.6109936575052854</v>
      </c>
      <c r="G12" s="118">
        <f t="shared" si="2"/>
        <v>0</v>
      </c>
      <c r="H12" s="118">
        <f t="shared" si="3"/>
        <v>100</v>
      </c>
      <c r="I12" s="119">
        <f t="shared" ref="I12:I17" si="12">D12-M12</f>
        <v>-4.0999999999999996</v>
      </c>
      <c r="J12" s="119">
        <f>D12/M12*100</f>
        <v>77.837837837837839</v>
      </c>
      <c r="L12" s="1">
        <v>14.4</v>
      </c>
      <c r="M12" s="1">
        <v>18.5</v>
      </c>
      <c r="O12" s="72">
        <v>2</v>
      </c>
      <c r="P12" s="7" t="s">
        <v>50</v>
      </c>
      <c r="Q12" s="135">
        <v>32.6</v>
      </c>
      <c r="R12" s="19">
        <v>14.4</v>
      </c>
      <c r="S12" s="22">
        <f>R12/Q12*100</f>
        <v>44.171779141104295</v>
      </c>
      <c r="T12" s="21">
        <f>R12/181.7*100</f>
        <v>7.9251513483764455</v>
      </c>
      <c r="U12" s="85">
        <f t="shared" si="4"/>
        <v>0</v>
      </c>
      <c r="V12" s="85">
        <f>R12/Z12*100</f>
        <v>100</v>
      </c>
      <c r="W12" s="85">
        <f t="shared" si="5"/>
        <v>0</v>
      </c>
      <c r="X12" s="85">
        <f t="shared" si="6"/>
        <v>100</v>
      </c>
      <c r="Z12" s="146">
        <v>14.4</v>
      </c>
      <c r="AA12" s="146">
        <v>14.4</v>
      </c>
      <c r="AC12" s="72">
        <v>2</v>
      </c>
      <c r="AD12" s="7" t="s">
        <v>50</v>
      </c>
      <c r="AE12" s="135">
        <v>40.4</v>
      </c>
      <c r="AF12" s="19">
        <v>14.4</v>
      </c>
      <c r="AG12" s="22">
        <f>AF12/AE12*100</f>
        <v>35.643564356435647</v>
      </c>
      <c r="AH12" s="21">
        <f>AF12/199.7*100</f>
        <v>7.2108162243365053</v>
      </c>
      <c r="AI12" s="85">
        <f>AF12-AN12</f>
        <v>0</v>
      </c>
      <c r="AJ12" s="85">
        <f>AF12/AN12*100</f>
        <v>100</v>
      </c>
      <c r="AK12" s="85">
        <f t="shared" ref="AK12:AK39" si="13">AF12-AO12</f>
        <v>0</v>
      </c>
      <c r="AL12" s="85">
        <f t="shared" ref="AL12:AL19" si="14">AF12/AO12*100</f>
        <v>100</v>
      </c>
      <c r="AN12" s="150">
        <v>14.4</v>
      </c>
      <c r="AO12" s="146">
        <v>14.4</v>
      </c>
      <c r="AQ12" s="72">
        <v>2</v>
      </c>
      <c r="AR12" s="7" t="s">
        <v>31</v>
      </c>
      <c r="AS12" s="135">
        <v>63.6</v>
      </c>
      <c r="AT12" s="35">
        <v>15.5</v>
      </c>
      <c r="AU12" s="153">
        <f t="shared" ref="AU12:AU44" si="15">AT12/AS12*100</f>
        <v>24.371069182389938</v>
      </c>
      <c r="AV12" s="21">
        <f t="shared" ref="AV12:AV43" si="16">AT12/188.5*100</f>
        <v>8.2228116710875341</v>
      </c>
      <c r="AW12" s="227">
        <f>AT12-BB12</f>
        <v>-1.6000000000000014</v>
      </c>
      <c r="AX12" s="119">
        <f>AT12/BB12*100</f>
        <v>90.643274853801159</v>
      </c>
      <c r="AY12" s="227">
        <f t="shared" ref="AY12:AY44" si="17">AT12-BC12</f>
        <v>-3.5</v>
      </c>
      <c r="AZ12" s="227">
        <f>AT12/BC12*100</f>
        <v>81.578947368421055</v>
      </c>
      <c r="BA12"/>
      <c r="BB12" s="150">
        <v>17.100000000000001</v>
      </c>
      <c r="BC12" s="146">
        <v>19</v>
      </c>
      <c r="BE12" s="72">
        <v>2</v>
      </c>
      <c r="BF12" s="7" t="s">
        <v>50</v>
      </c>
      <c r="BG12" s="135">
        <v>21.5</v>
      </c>
      <c r="BH12" s="35">
        <v>14.4</v>
      </c>
      <c r="BI12" s="153">
        <f t="shared" si="1"/>
        <v>66.976744186046517</v>
      </c>
      <c r="BJ12" s="21">
        <f t="shared" ref="BJ12:BJ42" si="18">BH12/198.8*100</f>
        <v>7.2434607645875255</v>
      </c>
      <c r="BK12" s="226">
        <f t="shared" si="7"/>
        <v>0</v>
      </c>
      <c r="BL12" s="118">
        <f>BH12/BP12*100</f>
        <v>100</v>
      </c>
      <c r="BM12" s="226">
        <f t="shared" ref="BM12:BM17" si="19">BH12-BQ12</f>
        <v>0</v>
      </c>
      <c r="BN12" s="226">
        <f>BH12/BQ12*100</f>
        <v>100</v>
      </c>
      <c r="BO12"/>
      <c r="BP12" s="165">
        <v>14.4</v>
      </c>
      <c r="BQ12" s="146">
        <v>14.4</v>
      </c>
      <c r="BS12" s="72">
        <v>2</v>
      </c>
      <c r="BT12" s="159" t="s">
        <v>95</v>
      </c>
      <c r="BU12" s="154">
        <v>78.099999999999994</v>
      </c>
      <c r="BV12" s="200">
        <v>16.100000000000001</v>
      </c>
      <c r="BW12" s="153">
        <f>BV12/BU12*100</f>
        <v>20.614596670934702</v>
      </c>
      <c r="BX12" s="21">
        <f>BV12/223.5*100</f>
        <v>7.2035794183445194</v>
      </c>
      <c r="BY12" s="226">
        <f>BV12-CD12</f>
        <v>2.4490000000000016</v>
      </c>
      <c r="BZ12" s="118">
        <f t="shared" ref="BZ12:BZ40" si="20">BV12/CD12*100</f>
        <v>117.94007764998902</v>
      </c>
      <c r="CA12" s="226">
        <f>BV12-CE12</f>
        <v>11.000000000000002</v>
      </c>
      <c r="CB12" s="226">
        <f>BV12/CE12*100</f>
        <v>315.68627450980398</v>
      </c>
      <c r="CC12"/>
      <c r="CD12" s="233">
        <v>13.651</v>
      </c>
      <c r="CE12" s="150">
        <v>5.0999999999999996</v>
      </c>
      <c r="CG12" s="72">
        <v>2</v>
      </c>
      <c r="CH12" s="7" t="s">
        <v>62</v>
      </c>
      <c r="CI12" s="135">
        <v>36.4</v>
      </c>
      <c r="CJ12" s="659">
        <v>19.2</v>
      </c>
      <c r="CK12" s="107">
        <f t="shared" ref="CK12:CK38" si="21">CJ12/CI12*100</f>
        <v>52.747252747252752</v>
      </c>
      <c r="CL12" s="21">
        <f t="shared" ref="CL12:CL38" si="22">CJ12/205.3*100</f>
        <v>9.3521675596687768</v>
      </c>
      <c r="CM12" s="226">
        <f t="shared" si="9"/>
        <v>4.5</v>
      </c>
      <c r="CN12" s="118">
        <f t="shared" si="10"/>
        <v>130.61224489795919</v>
      </c>
      <c r="CO12" s="226">
        <f t="shared" si="11"/>
        <v>15.299999999999999</v>
      </c>
      <c r="CP12" s="226">
        <f t="shared" ref="CP12:CP23" si="23">CJ12/CS12*100</f>
        <v>492.30769230769232</v>
      </c>
      <c r="CQ12"/>
      <c r="CR12" s="35">
        <v>14.7</v>
      </c>
      <c r="CS12" s="150">
        <v>3.9</v>
      </c>
    </row>
    <row r="13" spans="1:97" s="11" customFormat="1" ht="15" customHeight="1">
      <c r="A13" s="72">
        <v>3</v>
      </c>
      <c r="B13" s="7" t="s">
        <v>40</v>
      </c>
      <c r="C13" s="135">
        <v>22.9</v>
      </c>
      <c r="D13" s="83">
        <v>12.8</v>
      </c>
      <c r="E13" s="107">
        <f t="shared" ref="E13:E46" si="24">D13/C13*100</f>
        <v>55.895196506550228</v>
      </c>
      <c r="F13" s="21">
        <f t="shared" ref="F13:F46" si="25">D13/189.2*100</f>
        <v>6.7653276955602539</v>
      </c>
      <c r="G13" s="118">
        <f t="shared" si="2"/>
        <v>0</v>
      </c>
      <c r="H13" s="118">
        <f t="shared" si="3"/>
        <v>100</v>
      </c>
      <c r="I13" s="119">
        <f t="shared" si="12"/>
        <v>-3</v>
      </c>
      <c r="J13" s="119">
        <f>D13/M13*100</f>
        <v>81.012658227848107</v>
      </c>
      <c r="L13" s="11">
        <v>12.8</v>
      </c>
      <c r="M13" s="11">
        <v>15.8</v>
      </c>
      <c r="O13" s="72">
        <v>3</v>
      </c>
      <c r="P13" s="7" t="s">
        <v>40</v>
      </c>
      <c r="Q13" s="135">
        <v>49.7</v>
      </c>
      <c r="R13" s="69">
        <v>12.8</v>
      </c>
      <c r="S13" s="22">
        <f t="shared" si="0"/>
        <v>25.754527162977869</v>
      </c>
      <c r="T13" s="21">
        <f>R13/181.7*100</f>
        <v>7.0445789763346189</v>
      </c>
      <c r="U13" s="85">
        <f t="shared" si="4"/>
        <v>0</v>
      </c>
      <c r="V13" s="85">
        <f t="shared" ref="V13:V19" si="26">R13/Z13*100</f>
        <v>100</v>
      </c>
      <c r="W13" s="85">
        <f t="shared" si="5"/>
        <v>0</v>
      </c>
      <c r="X13" s="85">
        <f t="shared" si="6"/>
        <v>100</v>
      </c>
      <c r="Z13" s="147">
        <v>12.8</v>
      </c>
      <c r="AA13" s="147">
        <v>12.8</v>
      </c>
      <c r="AC13" s="72">
        <v>3</v>
      </c>
      <c r="AD13" s="7" t="s">
        <v>40</v>
      </c>
      <c r="AE13" s="135">
        <v>21.5</v>
      </c>
      <c r="AF13" s="29">
        <v>12.8</v>
      </c>
      <c r="AG13" s="107">
        <f t="shared" ref="AG13:AG45" si="27">AF13/AE13*100</f>
        <v>59.534883720930232</v>
      </c>
      <c r="AH13" s="21">
        <f>AF13/199.7*100</f>
        <v>6.4096144216324493</v>
      </c>
      <c r="AI13" s="85">
        <f>AF13-AN13</f>
        <v>0</v>
      </c>
      <c r="AJ13" s="85">
        <f t="shared" ref="AJ13:AJ19" si="28">AF13/AN13*100</f>
        <v>100</v>
      </c>
      <c r="AK13" s="85">
        <f t="shared" si="13"/>
        <v>0</v>
      </c>
      <c r="AL13" s="85">
        <f t="shared" si="14"/>
        <v>100</v>
      </c>
      <c r="AN13" s="164">
        <v>12.8</v>
      </c>
      <c r="AO13" s="147">
        <v>12.8</v>
      </c>
      <c r="AQ13" s="72">
        <v>3</v>
      </c>
      <c r="AR13" s="7" t="s">
        <v>50</v>
      </c>
      <c r="AS13" s="135">
        <v>37.5</v>
      </c>
      <c r="AT13" s="35">
        <v>14.4</v>
      </c>
      <c r="AU13" s="153">
        <f t="shared" si="15"/>
        <v>38.4</v>
      </c>
      <c r="AV13" s="21">
        <f t="shared" si="16"/>
        <v>7.6392572944297088</v>
      </c>
      <c r="AW13" s="226">
        <f t="shared" ref="AW13:AW44" si="29">AT13-BB13</f>
        <v>0</v>
      </c>
      <c r="AX13" s="118">
        <f t="shared" ref="AX13:AX44" si="30">AT13/BB13*100</f>
        <v>100</v>
      </c>
      <c r="AY13" s="226">
        <f t="shared" si="17"/>
        <v>0</v>
      </c>
      <c r="AZ13" s="226">
        <f t="shared" ref="AZ13:AZ44" si="31">AT13/BC13*100</f>
        <v>100</v>
      </c>
      <c r="BA13"/>
      <c r="BB13" s="150">
        <v>14.4</v>
      </c>
      <c r="BC13" s="146">
        <v>14.4</v>
      </c>
      <c r="BE13" s="72">
        <v>3</v>
      </c>
      <c r="BF13" s="110" t="s">
        <v>95</v>
      </c>
      <c r="BG13" s="154">
        <v>80.599999999999994</v>
      </c>
      <c r="BH13" s="645">
        <v>13.651</v>
      </c>
      <c r="BI13" s="153">
        <f t="shared" si="1"/>
        <v>16.936724565756826</v>
      </c>
      <c r="BJ13" s="21">
        <f t="shared" si="18"/>
        <v>6.8667002012072427</v>
      </c>
      <c r="BK13" s="157">
        <f t="shared" si="7"/>
        <v>13.651</v>
      </c>
      <c r="BL13" s="168" t="s">
        <v>11</v>
      </c>
      <c r="BM13" s="157">
        <f t="shared" si="19"/>
        <v>8.5510000000000002</v>
      </c>
      <c r="BN13" s="168" t="s">
        <v>11</v>
      </c>
      <c r="BO13"/>
      <c r="BP13" s="165">
        <v>0</v>
      </c>
      <c r="BQ13" s="150">
        <v>5.0999999999999996</v>
      </c>
      <c r="BS13" s="72">
        <v>3</v>
      </c>
      <c r="BT13" s="7" t="s">
        <v>62</v>
      </c>
      <c r="BU13" s="135">
        <v>26.8</v>
      </c>
      <c r="BV13" s="35">
        <v>14.7</v>
      </c>
      <c r="BW13" s="107">
        <f t="shared" ref="BW13:BW25" si="32">BV13/BU13*100</f>
        <v>54.850746268656714</v>
      </c>
      <c r="BX13" s="21">
        <f>BV13/223.5*100</f>
        <v>6.5771812080536911</v>
      </c>
      <c r="BY13" s="226">
        <f t="shared" si="8"/>
        <v>2.0999999999999996</v>
      </c>
      <c r="BZ13" s="118">
        <f>BV13/CD13*100</f>
        <v>116.66666666666667</v>
      </c>
      <c r="CA13" s="226">
        <f>BV13-CE13</f>
        <v>10.799999999999999</v>
      </c>
      <c r="CB13" s="226">
        <f>BV13/CE13*100</f>
        <v>376.92307692307691</v>
      </c>
      <c r="CC13"/>
      <c r="CD13" s="165">
        <v>12.6</v>
      </c>
      <c r="CE13" s="150">
        <v>3.9</v>
      </c>
      <c r="CG13" s="72">
        <v>3</v>
      </c>
      <c r="CH13" s="159" t="s">
        <v>95</v>
      </c>
      <c r="CI13" s="154">
        <v>83.7</v>
      </c>
      <c r="CJ13" s="659">
        <v>17.899999999999999</v>
      </c>
      <c r="CK13" s="153">
        <f t="shared" si="21"/>
        <v>21.385902031063321</v>
      </c>
      <c r="CL13" s="21">
        <f t="shared" si="22"/>
        <v>8.7189478811495356</v>
      </c>
      <c r="CM13" s="226">
        <f t="shared" si="9"/>
        <v>1.7999999999999972</v>
      </c>
      <c r="CN13" s="118">
        <f t="shared" si="10"/>
        <v>111.18012422360246</v>
      </c>
      <c r="CO13" s="226">
        <f t="shared" si="11"/>
        <v>12.799999999999999</v>
      </c>
      <c r="CP13" s="226">
        <f t="shared" si="23"/>
        <v>350.98039215686276</v>
      </c>
      <c r="CQ13"/>
      <c r="CR13" s="200">
        <v>16.100000000000001</v>
      </c>
      <c r="CS13" s="150">
        <v>5.0999999999999996</v>
      </c>
    </row>
    <row r="14" spans="1:97" ht="15" customHeight="1">
      <c r="A14" s="72">
        <v>4</v>
      </c>
      <c r="B14" s="7" t="s">
        <v>79</v>
      </c>
      <c r="C14" s="135">
        <v>170.8</v>
      </c>
      <c r="D14" s="35">
        <v>12.7</v>
      </c>
      <c r="E14" s="22">
        <f t="shared" si="24"/>
        <v>7.4355971896955486</v>
      </c>
      <c r="F14" s="21">
        <f t="shared" si="25"/>
        <v>6.7124735729386886</v>
      </c>
      <c r="G14" s="118">
        <f t="shared" si="2"/>
        <v>6.3999999999999995</v>
      </c>
      <c r="H14" s="118">
        <f t="shared" si="3"/>
        <v>201.58730158730157</v>
      </c>
      <c r="I14" s="118">
        <f t="shared" si="12"/>
        <v>1.1999999999999993</v>
      </c>
      <c r="J14" s="118">
        <f>D14/M14*100</f>
        <v>110.43478260869564</v>
      </c>
      <c r="L14" s="1">
        <v>6.3</v>
      </c>
      <c r="M14" s="1">
        <v>11.5</v>
      </c>
      <c r="O14" s="72">
        <v>4</v>
      </c>
      <c r="P14" s="7" t="s">
        <v>79</v>
      </c>
      <c r="Q14" s="135">
        <v>139.5</v>
      </c>
      <c r="R14" s="22">
        <v>6.3</v>
      </c>
      <c r="S14" s="22">
        <f t="shared" si="0"/>
        <v>4.5161290322580641</v>
      </c>
      <c r="T14" s="21">
        <f t="shared" ref="T14:T42" si="33">R14/181.7*100</f>
        <v>3.4672537149146949</v>
      </c>
      <c r="U14" s="155">
        <f t="shared" si="4"/>
        <v>-6.3999999999999995</v>
      </c>
      <c r="V14" s="155">
        <f t="shared" si="26"/>
        <v>49.606299212598429</v>
      </c>
      <c r="W14" s="155">
        <f t="shared" si="5"/>
        <v>-6.3999999999999995</v>
      </c>
      <c r="X14" s="155">
        <f t="shared" si="6"/>
        <v>49.606299212598429</v>
      </c>
      <c r="Z14" s="146">
        <v>12.7</v>
      </c>
      <c r="AA14" s="146">
        <v>12.7</v>
      </c>
      <c r="AC14" s="72">
        <v>4</v>
      </c>
      <c r="AD14" s="7" t="s">
        <v>79</v>
      </c>
      <c r="AE14" s="135">
        <v>287.3</v>
      </c>
      <c r="AF14" s="22">
        <v>6.3</v>
      </c>
      <c r="AG14" s="22">
        <f t="shared" si="27"/>
        <v>2.1928297946397493</v>
      </c>
      <c r="AH14" s="21">
        <f t="shared" ref="AH14:AH45" si="34">AF14/199.7*100</f>
        <v>3.1547320981472207</v>
      </c>
      <c r="AI14" s="167">
        <f t="shared" ref="AI14:AI46" si="35">AF14-AN14</f>
        <v>0</v>
      </c>
      <c r="AJ14" s="167">
        <f t="shared" si="28"/>
        <v>100</v>
      </c>
      <c r="AK14" s="155">
        <f t="shared" si="13"/>
        <v>-6.3999999999999995</v>
      </c>
      <c r="AL14" s="155">
        <f t="shared" si="14"/>
        <v>49.606299212598429</v>
      </c>
      <c r="AN14" s="150">
        <v>6.3</v>
      </c>
      <c r="AO14" s="146">
        <v>12.7</v>
      </c>
      <c r="AQ14" s="72">
        <v>4</v>
      </c>
      <c r="AR14" s="7" t="s">
        <v>62</v>
      </c>
      <c r="AS14" s="135">
        <v>24.6</v>
      </c>
      <c r="AT14" s="35">
        <v>13.2</v>
      </c>
      <c r="AU14" s="107">
        <f>AT14/AS14*100</f>
        <v>53.658536585365844</v>
      </c>
      <c r="AV14" s="21">
        <f t="shared" si="16"/>
        <v>7.002652519893898</v>
      </c>
      <c r="AW14" s="226">
        <f t="shared" si="29"/>
        <v>7.3999999999999995</v>
      </c>
      <c r="AX14" s="118">
        <f t="shared" si="30"/>
        <v>227.58620689655174</v>
      </c>
      <c r="AY14" s="226">
        <f t="shared" si="17"/>
        <v>9.2999999999999989</v>
      </c>
      <c r="AZ14" s="226">
        <f t="shared" si="31"/>
        <v>338.46153846153845</v>
      </c>
      <c r="BA14"/>
      <c r="BB14" s="150">
        <v>5.8</v>
      </c>
      <c r="BC14" s="150">
        <v>3.9</v>
      </c>
      <c r="BE14" s="72">
        <v>4</v>
      </c>
      <c r="BF14" s="7" t="s">
        <v>62</v>
      </c>
      <c r="BG14" s="135">
        <v>32.4</v>
      </c>
      <c r="BH14" s="35">
        <v>12.6</v>
      </c>
      <c r="BI14" s="107">
        <f t="shared" si="1"/>
        <v>38.888888888888893</v>
      </c>
      <c r="BJ14" s="21">
        <f t="shared" si="18"/>
        <v>6.3380281690140841</v>
      </c>
      <c r="BK14" s="226">
        <f t="shared" si="7"/>
        <v>-0.59999999999999964</v>
      </c>
      <c r="BL14" s="118">
        <f>BH14/BP14*100</f>
        <v>95.454545454545453</v>
      </c>
      <c r="BM14" s="226">
        <f t="shared" si="19"/>
        <v>8.6999999999999993</v>
      </c>
      <c r="BN14" s="226">
        <f>BH14/BQ14*100</f>
        <v>323.07692307692309</v>
      </c>
      <c r="BO14"/>
      <c r="BP14" s="165">
        <v>13.2</v>
      </c>
      <c r="BQ14" s="150">
        <v>3.9</v>
      </c>
      <c r="BS14" s="72">
        <v>4</v>
      </c>
      <c r="BT14" s="7" t="s">
        <v>50</v>
      </c>
      <c r="BU14" s="135">
        <v>22.5</v>
      </c>
      <c r="BV14" s="35">
        <v>14.4</v>
      </c>
      <c r="BW14" s="107">
        <f t="shared" si="32"/>
        <v>64</v>
      </c>
      <c r="BX14" s="21">
        <f t="shared" ref="BX14:BX40" si="36">BV14/223.5*100</f>
        <v>6.4429530201342287</v>
      </c>
      <c r="BY14" s="226">
        <f t="shared" si="8"/>
        <v>0</v>
      </c>
      <c r="BZ14" s="118">
        <f t="shared" si="20"/>
        <v>100</v>
      </c>
      <c r="CA14" s="226">
        <f t="shared" ref="CA14:CA38" si="37">BV14-CE14</f>
        <v>0</v>
      </c>
      <c r="CB14" s="226">
        <f t="shared" ref="CB14:CB20" si="38">BV14/CE14*100</f>
        <v>100</v>
      </c>
      <c r="CC14"/>
      <c r="CD14" s="165">
        <v>14.4</v>
      </c>
      <c r="CE14" s="146">
        <v>14.4</v>
      </c>
      <c r="CG14" s="72">
        <v>4</v>
      </c>
      <c r="CH14" s="7" t="s">
        <v>33</v>
      </c>
      <c r="CI14" s="135">
        <v>135.69999999999999</v>
      </c>
      <c r="CJ14" s="659">
        <v>15.9</v>
      </c>
      <c r="CK14" s="153">
        <f>CJ14/CI14*100</f>
        <v>11.71702284450995</v>
      </c>
      <c r="CL14" s="21">
        <f t="shared" si="22"/>
        <v>7.7447637603507067</v>
      </c>
      <c r="CM14" s="226">
        <f t="shared" si="9"/>
        <v>1.7000000000000011</v>
      </c>
      <c r="CN14" s="118">
        <f t="shared" si="10"/>
        <v>111.9718309859155</v>
      </c>
      <c r="CO14" s="226">
        <f t="shared" si="11"/>
        <v>9.6000000000000014</v>
      </c>
      <c r="CP14" s="226">
        <f t="shared" si="23"/>
        <v>252.38095238095238</v>
      </c>
      <c r="CQ14"/>
      <c r="CR14" s="68">
        <v>14.2</v>
      </c>
      <c r="CS14" s="149">
        <v>6.3</v>
      </c>
    </row>
    <row r="15" spans="1:97" ht="15" customHeight="1">
      <c r="A15" s="72">
        <v>5</v>
      </c>
      <c r="B15" s="7" t="s">
        <v>56</v>
      </c>
      <c r="C15" s="135">
        <v>28.6</v>
      </c>
      <c r="D15" s="35">
        <v>11.2</v>
      </c>
      <c r="E15" s="22">
        <f t="shared" si="24"/>
        <v>39.160839160839153</v>
      </c>
      <c r="F15" s="21">
        <f>D15/189.2*100</f>
        <v>5.9196617336152215</v>
      </c>
      <c r="G15" s="118">
        <f t="shared" si="2"/>
        <v>5.7999999999999989</v>
      </c>
      <c r="H15" s="118">
        <f t="shared" si="3"/>
        <v>207.40740740740739</v>
      </c>
      <c r="I15" s="118">
        <f t="shared" si="12"/>
        <v>6.3999999999999995</v>
      </c>
      <c r="J15" s="118">
        <f>D15/M15*100</f>
        <v>233.33333333333334</v>
      </c>
      <c r="L15" s="1">
        <v>5.4</v>
      </c>
      <c r="M15" s="1">
        <v>4.8</v>
      </c>
      <c r="O15" s="72">
        <v>5</v>
      </c>
      <c r="P15" s="7" t="s">
        <v>56</v>
      </c>
      <c r="Q15" s="135">
        <v>19.600000000000001</v>
      </c>
      <c r="R15" s="22">
        <v>6</v>
      </c>
      <c r="S15" s="22">
        <f t="shared" si="0"/>
        <v>30.612244897959179</v>
      </c>
      <c r="T15" s="21">
        <f>R15/181.7*100</f>
        <v>3.3021463951568517</v>
      </c>
      <c r="U15" s="155">
        <f t="shared" si="4"/>
        <v>-5.1999999999999993</v>
      </c>
      <c r="V15" s="155">
        <f t="shared" si="26"/>
        <v>53.571428571428569</v>
      </c>
      <c r="W15" s="155">
        <f t="shared" si="5"/>
        <v>-5.1999999999999993</v>
      </c>
      <c r="X15" s="155">
        <f t="shared" si="6"/>
        <v>53.571428571428569</v>
      </c>
      <c r="Z15" s="146">
        <v>11.2</v>
      </c>
      <c r="AA15" s="146">
        <v>11.2</v>
      </c>
      <c r="AC15" s="72">
        <v>5</v>
      </c>
      <c r="AD15" s="7" t="s">
        <v>56</v>
      </c>
      <c r="AE15" s="135">
        <v>28.6</v>
      </c>
      <c r="AF15" s="22">
        <v>2.6</v>
      </c>
      <c r="AG15" s="22">
        <f t="shared" si="27"/>
        <v>9.0909090909090917</v>
      </c>
      <c r="AH15" s="21">
        <f t="shared" si="34"/>
        <v>1.3019529293940912</v>
      </c>
      <c r="AI15" s="155">
        <f t="shared" si="35"/>
        <v>-3.4</v>
      </c>
      <c r="AJ15" s="155">
        <f t="shared" si="28"/>
        <v>43.333333333333336</v>
      </c>
      <c r="AK15" s="155">
        <f t="shared" si="13"/>
        <v>-8.6</v>
      </c>
      <c r="AL15" s="155">
        <f t="shared" si="14"/>
        <v>23.214285714285719</v>
      </c>
      <c r="AN15" s="150">
        <v>6</v>
      </c>
      <c r="AO15" s="146">
        <v>11.2</v>
      </c>
      <c r="AQ15" s="72">
        <v>5</v>
      </c>
      <c r="AR15" s="7" t="s">
        <v>34</v>
      </c>
      <c r="AS15" s="135">
        <v>131.30000000000001</v>
      </c>
      <c r="AT15" s="68">
        <v>13.1</v>
      </c>
      <c r="AU15" s="153">
        <f t="shared" si="15"/>
        <v>9.9771515613099755</v>
      </c>
      <c r="AV15" s="21">
        <f t="shared" si="16"/>
        <v>6.9496021220159143</v>
      </c>
      <c r="AW15" s="226">
        <f>AT15-BB15</f>
        <v>2</v>
      </c>
      <c r="AX15" s="118">
        <f t="shared" si="30"/>
        <v>118.01801801801801</v>
      </c>
      <c r="AY15" s="226">
        <f t="shared" si="17"/>
        <v>4.5999999999999996</v>
      </c>
      <c r="AZ15" s="226">
        <f t="shared" si="31"/>
        <v>154.11764705882351</v>
      </c>
      <c r="BA15"/>
      <c r="BB15" s="149">
        <v>11.1</v>
      </c>
      <c r="BC15" s="148">
        <v>8.5</v>
      </c>
      <c r="BE15" s="72">
        <v>5</v>
      </c>
      <c r="BF15" s="162" t="s">
        <v>25</v>
      </c>
      <c r="BG15" s="154">
        <v>63.2</v>
      </c>
      <c r="BH15" s="645">
        <v>12.6</v>
      </c>
      <c r="BI15" s="153">
        <f t="shared" si="1"/>
        <v>19.936708860759492</v>
      </c>
      <c r="BJ15" s="21">
        <f t="shared" si="18"/>
        <v>6.3380281690140841</v>
      </c>
      <c r="BK15" s="157">
        <f t="shared" si="7"/>
        <v>12.6</v>
      </c>
      <c r="BL15" s="168" t="s">
        <v>11</v>
      </c>
      <c r="BM15" s="157">
        <f t="shared" si="19"/>
        <v>12.6</v>
      </c>
      <c r="BN15" s="168" t="s">
        <v>11</v>
      </c>
      <c r="BO15"/>
      <c r="BP15" s="165">
        <v>0</v>
      </c>
      <c r="BQ15" s="150">
        <v>0</v>
      </c>
      <c r="BS15" s="72">
        <v>5</v>
      </c>
      <c r="BT15" s="7" t="s">
        <v>33</v>
      </c>
      <c r="BU15" s="135">
        <v>112.1</v>
      </c>
      <c r="BV15" s="68">
        <v>14.2</v>
      </c>
      <c r="BW15" s="153">
        <f>BV15/BU15*100</f>
        <v>12.667261373773417</v>
      </c>
      <c r="BX15" s="21">
        <f t="shared" si="36"/>
        <v>6.3534675615212519</v>
      </c>
      <c r="BY15" s="226">
        <f t="shared" si="8"/>
        <v>7.8999999999999995</v>
      </c>
      <c r="BZ15" s="118">
        <f t="shared" si="20"/>
        <v>225.39682539682539</v>
      </c>
      <c r="CA15" s="226">
        <f t="shared" si="37"/>
        <v>7.8999999999999995</v>
      </c>
      <c r="CB15" s="226">
        <f t="shared" si="38"/>
        <v>225.39682539682539</v>
      </c>
      <c r="CC15"/>
      <c r="CD15" s="165">
        <v>6.3</v>
      </c>
      <c r="CE15" s="149">
        <v>6.3</v>
      </c>
      <c r="CG15" s="72">
        <v>5</v>
      </c>
      <c r="CH15" s="7" t="s">
        <v>50</v>
      </c>
      <c r="CI15" s="135">
        <v>26.2</v>
      </c>
      <c r="CJ15" s="659">
        <v>14.4</v>
      </c>
      <c r="CK15" s="107">
        <f>CJ15/CI15*100</f>
        <v>54.961832061068705</v>
      </c>
      <c r="CL15" s="21">
        <f>CJ15/205.3*100</f>
        <v>7.0141256697515821</v>
      </c>
      <c r="CM15" s="226">
        <f t="shared" si="9"/>
        <v>0</v>
      </c>
      <c r="CN15" s="118">
        <f t="shared" si="10"/>
        <v>100</v>
      </c>
      <c r="CO15" s="226">
        <f t="shared" si="11"/>
        <v>0</v>
      </c>
      <c r="CP15" s="226">
        <f t="shared" si="23"/>
        <v>100</v>
      </c>
      <c r="CQ15"/>
      <c r="CR15" s="35">
        <v>14.4</v>
      </c>
      <c r="CS15" s="146">
        <v>14.4</v>
      </c>
    </row>
    <row r="16" spans="1:97" ht="15" customHeight="1">
      <c r="A16" s="72">
        <v>6</v>
      </c>
      <c r="B16" s="7" t="s">
        <v>119</v>
      </c>
      <c r="C16" s="135">
        <v>59.8</v>
      </c>
      <c r="D16" s="35">
        <v>10.199999999999999</v>
      </c>
      <c r="E16" s="22">
        <f t="shared" si="24"/>
        <v>17.056856187290968</v>
      </c>
      <c r="F16" s="21">
        <f t="shared" si="25"/>
        <v>5.3911205073995774</v>
      </c>
      <c r="G16" s="118">
        <f t="shared" si="2"/>
        <v>0.39999999999999858</v>
      </c>
      <c r="H16" s="118">
        <f t="shared" si="3"/>
        <v>104.08163265306121</v>
      </c>
      <c r="I16" s="118">
        <f t="shared" si="12"/>
        <v>9.7999999999999989</v>
      </c>
      <c r="J16" s="118" t="s">
        <v>11</v>
      </c>
      <c r="L16" s="1">
        <v>9.8000000000000007</v>
      </c>
      <c r="M16" s="1">
        <v>0.4</v>
      </c>
      <c r="O16" s="72">
        <v>6</v>
      </c>
      <c r="P16" s="7" t="s">
        <v>119</v>
      </c>
      <c r="Q16" s="135">
        <v>75.900000000000006</v>
      </c>
      <c r="R16" s="19">
        <v>11.3</v>
      </c>
      <c r="S16" s="22">
        <f t="shared" si="0"/>
        <v>14.888010540184455</v>
      </c>
      <c r="T16" s="21">
        <f t="shared" si="33"/>
        <v>6.2190423775454047</v>
      </c>
      <c r="U16" s="85">
        <f t="shared" si="4"/>
        <v>1.1000000000000014</v>
      </c>
      <c r="V16" s="85">
        <f t="shared" si="26"/>
        <v>110.78431372549021</v>
      </c>
      <c r="W16" s="85">
        <f t="shared" si="5"/>
        <v>1.1000000000000014</v>
      </c>
      <c r="X16" s="85">
        <f t="shared" si="6"/>
        <v>110.78431372549021</v>
      </c>
      <c r="Z16" s="146">
        <v>10.199999999999999</v>
      </c>
      <c r="AA16" s="146">
        <v>10.199999999999999</v>
      </c>
      <c r="AC16" s="72">
        <v>6</v>
      </c>
      <c r="AD16" s="7" t="s">
        <v>119</v>
      </c>
      <c r="AE16" s="135">
        <v>82.5</v>
      </c>
      <c r="AF16" s="19">
        <v>11.9</v>
      </c>
      <c r="AG16" s="22">
        <f t="shared" si="27"/>
        <v>14.424242424242426</v>
      </c>
      <c r="AH16" s="21">
        <f>AF16/199.7*100</f>
        <v>5.9589384076114182</v>
      </c>
      <c r="AI16" s="85">
        <f t="shared" si="35"/>
        <v>0.59999999999999964</v>
      </c>
      <c r="AJ16" s="85">
        <f t="shared" si="28"/>
        <v>105.30973451327432</v>
      </c>
      <c r="AK16" s="85">
        <f>AF16-AO16</f>
        <v>1.7000000000000011</v>
      </c>
      <c r="AL16" s="85">
        <f t="shared" si="14"/>
        <v>116.66666666666667</v>
      </c>
      <c r="AN16" s="150">
        <v>11.3</v>
      </c>
      <c r="AO16" s="146">
        <v>10.199999999999999</v>
      </c>
      <c r="AQ16" s="72">
        <v>6</v>
      </c>
      <c r="AR16" s="7" t="s">
        <v>119</v>
      </c>
      <c r="AS16" s="135">
        <v>83</v>
      </c>
      <c r="AT16" s="22">
        <v>8.8000000000000007</v>
      </c>
      <c r="AU16" s="153">
        <f t="shared" si="15"/>
        <v>10.602409638554217</v>
      </c>
      <c r="AV16" s="21">
        <f t="shared" si="16"/>
        <v>4.6684350132625996</v>
      </c>
      <c r="AW16" s="157">
        <f t="shared" si="29"/>
        <v>-3.0999999999999996</v>
      </c>
      <c r="AX16" s="84">
        <f t="shared" si="30"/>
        <v>73.94957983193278</v>
      </c>
      <c r="AY16" s="157">
        <f t="shared" si="17"/>
        <v>-1.3999999999999986</v>
      </c>
      <c r="AZ16" s="157">
        <f t="shared" si="31"/>
        <v>86.274509803921589</v>
      </c>
      <c r="BA16"/>
      <c r="BB16" s="150">
        <v>11.9</v>
      </c>
      <c r="BC16" s="146">
        <v>10.199999999999999</v>
      </c>
      <c r="BE16" s="72">
        <v>6</v>
      </c>
      <c r="BF16" s="7" t="s">
        <v>31</v>
      </c>
      <c r="BG16" s="135">
        <v>57.6</v>
      </c>
      <c r="BH16" s="35">
        <v>11.3</v>
      </c>
      <c r="BI16" s="153">
        <f t="shared" si="1"/>
        <v>19.618055555555554</v>
      </c>
      <c r="BJ16" s="21">
        <f t="shared" si="18"/>
        <v>5.6841046277665992</v>
      </c>
      <c r="BK16" s="227">
        <f t="shared" si="7"/>
        <v>-4.1999999999999993</v>
      </c>
      <c r="BL16" s="119">
        <f>BH16/BP16*100</f>
        <v>72.903225806451616</v>
      </c>
      <c r="BM16" s="227">
        <f t="shared" si="19"/>
        <v>-7.6999999999999993</v>
      </c>
      <c r="BN16" s="227">
        <f>BH16/BQ16*100</f>
        <v>59.473684210526322</v>
      </c>
      <c r="BO16"/>
      <c r="BP16" s="146">
        <v>15.5</v>
      </c>
      <c r="BQ16" s="146">
        <v>19</v>
      </c>
      <c r="BS16" s="72">
        <v>6</v>
      </c>
      <c r="BT16" s="7" t="s">
        <v>40</v>
      </c>
      <c r="BU16" s="135">
        <v>41.5</v>
      </c>
      <c r="BV16" s="83">
        <v>10.8</v>
      </c>
      <c r="BW16" s="107">
        <f t="shared" si="32"/>
        <v>26.024096385542173</v>
      </c>
      <c r="BX16" s="21">
        <f t="shared" si="36"/>
        <v>4.8322147651006713</v>
      </c>
      <c r="BY16" s="226">
        <f t="shared" si="8"/>
        <v>3.3000000000000007</v>
      </c>
      <c r="BZ16" s="118">
        <f t="shared" si="20"/>
        <v>144.00000000000003</v>
      </c>
      <c r="CA16" s="227">
        <f t="shared" si="37"/>
        <v>-2</v>
      </c>
      <c r="CB16" s="227">
        <f t="shared" si="38"/>
        <v>84.375</v>
      </c>
      <c r="CC16" s="11"/>
      <c r="CD16" s="232">
        <v>7.5</v>
      </c>
      <c r="CE16" s="147">
        <v>12.8</v>
      </c>
      <c r="CG16" s="72">
        <v>6</v>
      </c>
      <c r="CH16" s="7" t="s">
        <v>119</v>
      </c>
      <c r="CI16" s="135">
        <v>74.7</v>
      </c>
      <c r="CJ16" s="659">
        <v>11.2</v>
      </c>
      <c r="CK16" s="153">
        <f t="shared" si="21"/>
        <v>14.993306559571618</v>
      </c>
      <c r="CL16" s="21">
        <f t="shared" si="22"/>
        <v>5.4554310764734524</v>
      </c>
      <c r="CM16" s="226">
        <f t="shared" si="9"/>
        <v>1.7999999999999989</v>
      </c>
      <c r="CN16" s="118">
        <f t="shared" si="10"/>
        <v>119.14893617021276</v>
      </c>
      <c r="CO16" s="226">
        <f t="shared" si="11"/>
        <v>1</v>
      </c>
      <c r="CP16" s="226">
        <f t="shared" si="23"/>
        <v>109.80392156862746</v>
      </c>
      <c r="CQ16"/>
      <c r="CR16" s="22">
        <v>9.4</v>
      </c>
      <c r="CS16" s="146">
        <v>10.199999999999999</v>
      </c>
    </row>
    <row r="17" spans="1:97" ht="15" customHeight="1">
      <c r="A17" s="72">
        <v>7</v>
      </c>
      <c r="B17" s="7" t="s">
        <v>81</v>
      </c>
      <c r="C17" s="135">
        <v>185</v>
      </c>
      <c r="D17" s="22">
        <v>9.6</v>
      </c>
      <c r="E17" s="22">
        <f t="shared" si="24"/>
        <v>5.1891891891891886</v>
      </c>
      <c r="F17" s="21">
        <f t="shared" si="25"/>
        <v>5.07399577167019</v>
      </c>
      <c r="G17" s="84">
        <f t="shared" si="2"/>
        <v>-1.8000000000000007</v>
      </c>
      <c r="H17" s="84">
        <f>D17/L17*100</f>
        <v>84.210526315789465</v>
      </c>
      <c r="I17" s="84">
        <f t="shared" si="12"/>
        <v>-0.59999999999999964</v>
      </c>
      <c r="J17" s="84">
        <f>D17/M17*100</f>
        <v>94.117647058823522</v>
      </c>
      <c r="L17" s="1">
        <v>11.4</v>
      </c>
      <c r="M17" s="1">
        <v>10.199999999999999</v>
      </c>
      <c r="O17" s="72">
        <v>7</v>
      </c>
      <c r="P17" s="7" t="s">
        <v>81</v>
      </c>
      <c r="Q17" s="135">
        <v>179.7</v>
      </c>
      <c r="R17" s="19">
        <v>12.1</v>
      </c>
      <c r="S17" s="22">
        <f t="shared" si="0"/>
        <v>6.7334446299387869</v>
      </c>
      <c r="T17" s="21">
        <f t="shared" si="33"/>
        <v>6.6593285635663175</v>
      </c>
      <c r="U17" s="85">
        <f t="shared" si="4"/>
        <v>2.5</v>
      </c>
      <c r="V17" s="85">
        <f t="shared" si="26"/>
        <v>126.04166666666667</v>
      </c>
      <c r="W17" s="85">
        <f t="shared" si="5"/>
        <v>2.5</v>
      </c>
      <c r="X17" s="85">
        <f t="shared" si="6"/>
        <v>126.04166666666667</v>
      </c>
      <c r="Z17" s="146">
        <v>9.6</v>
      </c>
      <c r="AA17" s="146">
        <v>9.6</v>
      </c>
      <c r="AC17" s="72">
        <v>7</v>
      </c>
      <c r="AD17" s="7" t="s">
        <v>81</v>
      </c>
      <c r="AE17" s="135">
        <v>100.6</v>
      </c>
      <c r="AF17" s="22">
        <v>9.1</v>
      </c>
      <c r="AG17" s="22">
        <f t="shared" si="27"/>
        <v>9.0457256461232607</v>
      </c>
      <c r="AH17" s="21">
        <f>AF17/199.7*100</f>
        <v>4.5568352528793188</v>
      </c>
      <c r="AI17" s="84">
        <f t="shared" si="35"/>
        <v>-3</v>
      </c>
      <c r="AJ17" s="84">
        <f t="shared" si="28"/>
        <v>75.206611570247929</v>
      </c>
      <c r="AK17" s="85">
        <f t="shared" si="13"/>
        <v>-0.5</v>
      </c>
      <c r="AL17" s="85">
        <f t="shared" si="14"/>
        <v>94.791666666666657</v>
      </c>
      <c r="AN17" s="150">
        <v>12.1</v>
      </c>
      <c r="AO17" s="146">
        <v>9.6</v>
      </c>
      <c r="AQ17" s="72">
        <v>7</v>
      </c>
      <c r="AR17" s="7" t="s">
        <v>40</v>
      </c>
      <c r="AS17" s="135">
        <v>21.6</v>
      </c>
      <c r="AT17" s="126">
        <v>7.9</v>
      </c>
      <c r="AU17" s="153">
        <f t="shared" si="15"/>
        <v>36.574074074074076</v>
      </c>
      <c r="AV17" s="21">
        <f t="shared" si="16"/>
        <v>4.1909814323607426</v>
      </c>
      <c r="AW17" s="157">
        <f t="shared" si="29"/>
        <v>-4.9000000000000004</v>
      </c>
      <c r="AX17" s="84">
        <f t="shared" si="30"/>
        <v>61.71875</v>
      </c>
      <c r="AY17" s="157">
        <f t="shared" si="17"/>
        <v>-4.9000000000000004</v>
      </c>
      <c r="AZ17" s="157">
        <f t="shared" si="31"/>
        <v>61.71875</v>
      </c>
      <c r="BA17" s="11"/>
      <c r="BB17" s="164">
        <v>12.8</v>
      </c>
      <c r="BC17" s="147">
        <v>12.8</v>
      </c>
      <c r="BE17" s="72">
        <v>7</v>
      </c>
      <c r="BF17" s="7" t="s">
        <v>30</v>
      </c>
      <c r="BG17" s="135">
        <v>42.5</v>
      </c>
      <c r="BH17" s="28">
        <v>7.9</v>
      </c>
      <c r="BI17" s="153">
        <f t="shared" si="1"/>
        <v>18.588235294117649</v>
      </c>
      <c r="BJ17" s="21">
        <f t="shared" si="18"/>
        <v>3.9738430583501003</v>
      </c>
      <c r="BK17" s="168">
        <f t="shared" si="7"/>
        <v>0.90000000000000036</v>
      </c>
      <c r="BL17" s="85">
        <f>BH17/BP17*100</f>
        <v>112.85714285714286</v>
      </c>
      <c r="BM17" s="168">
        <f t="shared" si="19"/>
        <v>0.70000000000000018</v>
      </c>
      <c r="BN17" s="168">
        <f>BH17/BQ17*100</f>
        <v>109.72222222222223</v>
      </c>
      <c r="BO17"/>
      <c r="BP17" s="165">
        <v>7</v>
      </c>
      <c r="BQ17" s="149">
        <v>7.2</v>
      </c>
      <c r="BS17" s="72">
        <v>7</v>
      </c>
      <c r="BT17" s="7" t="s">
        <v>31</v>
      </c>
      <c r="BU17" s="135">
        <v>57.4</v>
      </c>
      <c r="BV17" s="35">
        <v>9.5</v>
      </c>
      <c r="BW17" s="153">
        <f t="shared" si="32"/>
        <v>16.550522648083625</v>
      </c>
      <c r="BX17" s="21">
        <f t="shared" si="36"/>
        <v>4.2505592841163313</v>
      </c>
      <c r="BY17" s="227">
        <f t="shared" si="8"/>
        <v>-1.8000000000000007</v>
      </c>
      <c r="BZ17" s="119">
        <f t="shared" si="20"/>
        <v>84.070796460176993</v>
      </c>
      <c r="CA17" s="227">
        <f t="shared" si="37"/>
        <v>-9.5</v>
      </c>
      <c r="CB17" s="227">
        <f t="shared" si="38"/>
        <v>50</v>
      </c>
      <c r="CC17"/>
      <c r="CD17" s="165">
        <v>11.3</v>
      </c>
      <c r="CE17" s="146">
        <v>19</v>
      </c>
      <c r="CG17" s="72">
        <v>7</v>
      </c>
      <c r="CH17" s="7" t="s">
        <v>40</v>
      </c>
      <c r="CI17" s="135">
        <v>22.4</v>
      </c>
      <c r="CJ17" s="655">
        <v>9.6</v>
      </c>
      <c r="CK17" s="107">
        <f t="shared" si="21"/>
        <v>42.857142857142861</v>
      </c>
      <c r="CL17" s="21">
        <f t="shared" si="22"/>
        <v>4.6760837798343884</v>
      </c>
      <c r="CM17" s="157">
        <f t="shared" si="9"/>
        <v>-1.2000000000000011</v>
      </c>
      <c r="CN17" s="84">
        <f t="shared" si="10"/>
        <v>88.888888888888886</v>
      </c>
      <c r="CO17" s="157">
        <f t="shared" si="11"/>
        <v>-3.2000000000000011</v>
      </c>
      <c r="CP17" s="157">
        <f t="shared" si="23"/>
        <v>74.999999999999986</v>
      </c>
      <c r="CQ17" s="11"/>
      <c r="CR17" s="83">
        <v>10.8</v>
      </c>
      <c r="CS17" s="147">
        <v>12.8</v>
      </c>
    </row>
    <row r="18" spans="1:97" ht="15" customHeight="1">
      <c r="A18" s="72">
        <v>8</v>
      </c>
      <c r="B18" s="7" t="s">
        <v>34</v>
      </c>
      <c r="C18" s="135">
        <v>171.8</v>
      </c>
      <c r="D18" s="28">
        <v>8.5</v>
      </c>
      <c r="E18" s="22">
        <f t="shared" si="24"/>
        <v>4.9476135040745053</v>
      </c>
      <c r="F18" s="21">
        <f t="shared" si="25"/>
        <v>4.4926004228329814</v>
      </c>
      <c r="G18" s="84">
        <f t="shared" ref="G18:G46" si="39">D18-L18</f>
        <v>-0.19999999999999929</v>
      </c>
      <c r="H18" s="84">
        <f t="shared" ref="H18:H46" si="40">D18/L18*100</f>
        <v>97.701149425287355</v>
      </c>
      <c r="I18" s="85">
        <f t="shared" ref="I18:I46" si="41">D18-M18</f>
        <v>8.5</v>
      </c>
      <c r="J18" s="85" t="s">
        <v>11</v>
      </c>
      <c r="L18" s="1">
        <v>8.6999999999999993</v>
      </c>
      <c r="M18" s="1">
        <v>0</v>
      </c>
      <c r="O18" s="72">
        <v>8</v>
      </c>
      <c r="P18" s="7" t="s">
        <v>34</v>
      </c>
      <c r="Q18" s="135">
        <v>93.2</v>
      </c>
      <c r="R18" s="29">
        <v>11.1</v>
      </c>
      <c r="S18" s="22">
        <f t="shared" si="0"/>
        <v>11.909871244635193</v>
      </c>
      <c r="T18" s="21">
        <f>R18/181.7*100</f>
        <v>6.1089708310401765</v>
      </c>
      <c r="U18" s="85">
        <f t="shared" si="4"/>
        <v>2.5999999999999996</v>
      </c>
      <c r="V18" s="85">
        <f t="shared" si="26"/>
        <v>130.58823529411765</v>
      </c>
      <c r="W18" s="85">
        <f t="shared" si="5"/>
        <v>2.5999999999999996</v>
      </c>
      <c r="X18" s="85">
        <f t="shared" si="6"/>
        <v>130.58823529411765</v>
      </c>
      <c r="Z18" s="148">
        <v>8.5</v>
      </c>
      <c r="AA18" s="148">
        <v>8.5</v>
      </c>
      <c r="AC18" s="72">
        <v>8</v>
      </c>
      <c r="AD18" s="7" t="s">
        <v>34</v>
      </c>
      <c r="AE18" s="135">
        <v>96.8</v>
      </c>
      <c r="AF18" s="29">
        <v>11.1</v>
      </c>
      <c r="AG18" s="22">
        <f>AF18/AE18*100</f>
        <v>11.46694214876033</v>
      </c>
      <c r="AH18" s="21">
        <f>AF18/199.7*100</f>
        <v>5.5583375062593889</v>
      </c>
      <c r="AI18" s="85">
        <f t="shared" si="35"/>
        <v>0</v>
      </c>
      <c r="AJ18" s="85">
        <f>AF18/AN18*100</f>
        <v>100</v>
      </c>
      <c r="AK18" s="85">
        <f>AF18-AO18</f>
        <v>2.5999999999999996</v>
      </c>
      <c r="AL18" s="85">
        <f t="shared" si="14"/>
        <v>130.58823529411765</v>
      </c>
      <c r="AN18" s="149">
        <v>11.1</v>
      </c>
      <c r="AO18" s="148">
        <v>8.5</v>
      </c>
      <c r="AQ18" s="72">
        <v>8</v>
      </c>
      <c r="AR18" s="7" t="s">
        <v>66</v>
      </c>
      <c r="AS18" s="135">
        <v>7</v>
      </c>
      <c r="AT18" s="22">
        <v>7</v>
      </c>
      <c r="AU18" s="107">
        <f t="shared" si="15"/>
        <v>100</v>
      </c>
      <c r="AV18" s="21">
        <f t="shared" si="16"/>
        <v>3.7135278514588856</v>
      </c>
      <c r="AW18" s="157">
        <f t="shared" si="29"/>
        <v>-0.20000000000000018</v>
      </c>
      <c r="AX18" s="84">
        <f t="shared" si="30"/>
        <v>97.222222222222214</v>
      </c>
      <c r="AY18" s="157">
        <f t="shared" si="17"/>
        <v>-0.70000000000000018</v>
      </c>
      <c r="AZ18" s="157">
        <f t="shared" si="31"/>
        <v>90.909090909090907</v>
      </c>
      <c r="BA18"/>
      <c r="BB18" s="150">
        <v>7.2</v>
      </c>
      <c r="BC18" s="146">
        <v>7.7</v>
      </c>
      <c r="BE18" s="72">
        <v>8</v>
      </c>
      <c r="BF18" s="7" t="s">
        <v>40</v>
      </c>
      <c r="BG18" s="135">
        <v>12.6</v>
      </c>
      <c r="BH18" s="126">
        <v>7.5</v>
      </c>
      <c r="BI18" s="107">
        <f t="shared" ref="BI18:BI44" si="42">BH18/BG18*100</f>
        <v>59.523809523809526</v>
      </c>
      <c r="BJ18" s="21">
        <f t="shared" si="18"/>
        <v>3.7726358148893357</v>
      </c>
      <c r="BK18" s="157">
        <f>BH18-BP18</f>
        <v>-0.40000000000000036</v>
      </c>
      <c r="BL18" s="84">
        <f>BH18/BP18*100</f>
        <v>94.936708860759495</v>
      </c>
      <c r="BM18" s="157">
        <f t="shared" ref="BM18:BM39" si="43">BH18-BQ18</f>
        <v>-5.3000000000000007</v>
      </c>
      <c r="BN18" s="157">
        <f>BH18/BQ18*100</f>
        <v>58.59375</v>
      </c>
      <c r="BO18" s="11"/>
      <c r="BP18" s="232">
        <v>7.9</v>
      </c>
      <c r="BQ18" s="147">
        <v>12.8</v>
      </c>
      <c r="BS18" s="72">
        <v>8</v>
      </c>
      <c r="BT18" s="7" t="s">
        <v>119</v>
      </c>
      <c r="BU18" s="135">
        <v>76.5</v>
      </c>
      <c r="BV18" s="22">
        <v>9.4</v>
      </c>
      <c r="BW18" s="153">
        <f t="shared" si="32"/>
        <v>12.287581699346406</v>
      </c>
      <c r="BX18" s="21">
        <f t="shared" si="36"/>
        <v>4.2058165548098438</v>
      </c>
      <c r="BY18" s="168">
        <f t="shared" si="8"/>
        <v>2.3000000000000007</v>
      </c>
      <c r="BZ18" s="167">
        <f t="shared" si="20"/>
        <v>132.3943661971831</v>
      </c>
      <c r="CA18" s="157">
        <f t="shared" si="37"/>
        <v>-0.79999999999999893</v>
      </c>
      <c r="CB18" s="157">
        <f t="shared" si="38"/>
        <v>92.156862745098039</v>
      </c>
      <c r="CC18"/>
      <c r="CD18" s="165">
        <v>7.1</v>
      </c>
      <c r="CE18" s="146">
        <v>10.199999999999999</v>
      </c>
      <c r="CG18" s="72">
        <v>8</v>
      </c>
      <c r="CH18" s="7" t="s">
        <v>31</v>
      </c>
      <c r="CI18" s="135">
        <v>47.6</v>
      </c>
      <c r="CJ18" s="655">
        <v>7.8</v>
      </c>
      <c r="CK18" s="153">
        <f t="shared" si="21"/>
        <v>16.386554621848738</v>
      </c>
      <c r="CL18" s="21">
        <f t="shared" si="22"/>
        <v>3.7993180711154406</v>
      </c>
      <c r="CM18" s="157">
        <f t="shared" si="9"/>
        <v>-1.7000000000000002</v>
      </c>
      <c r="CN18" s="84">
        <f t="shared" si="10"/>
        <v>82.10526315789474</v>
      </c>
      <c r="CO18" s="157">
        <f t="shared" si="11"/>
        <v>-11.2</v>
      </c>
      <c r="CP18" s="157">
        <f t="shared" si="23"/>
        <v>41.05263157894737</v>
      </c>
      <c r="CQ18"/>
      <c r="CR18" s="35">
        <v>9.5</v>
      </c>
      <c r="CS18" s="146">
        <v>19</v>
      </c>
    </row>
    <row r="19" spans="1:97" ht="15" customHeight="1">
      <c r="A19" s="72">
        <v>9</v>
      </c>
      <c r="B19" s="7" t="s">
        <v>66</v>
      </c>
      <c r="C19" s="135">
        <v>7.7</v>
      </c>
      <c r="D19" s="22">
        <v>7.7</v>
      </c>
      <c r="E19" s="107">
        <f t="shared" si="24"/>
        <v>100</v>
      </c>
      <c r="F19" s="21">
        <f t="shared" si="25"/>
        <v>4.0697674418604652</v>
      </c>
      <c r="G19" s="84">
        <f t="shared" si="39"/>
        <v>-0.60000000000000053</v>
      </c>
      <c r="H19" s="84">
        <f t="shared" si="40"/>
        <v>92.771084337349393</v>
      </c>
      <c r="I19" s="84">
        <f t="shared" si="41"/>
        <v>-1.2000000000000002</v>
      </c>
      <c r="J19" s="84">
        <f t="shared" ref="J19:J46" si="44">D19/M19*100</f>
        <v>86.516853932584269</v>
      </c>
      <c r="L19" s="1">
        <v>8.3000000000000007</v>
      </c>
      <c r="M19" s="1">
        <v>8.9</v>
      </c>
      <c r="O19" s="72">
        <v>9</v>
      </c>
      <c r="P19" s="7" t="s">
        <v>66</v>
      </c>
      <c r="Q19" s="135">
        <v>7.5</v>
      </c>
      <c r="R19" s="22">
        <v>7.5</v>
      </c>
      <c r="S19" s="107">
        <f t="shared" si="0"/>
        <v>100</v>
      </c>
      <c r="T19" s="21">
        <f t="shared" si="33"/>
        <v>4.1276829939460651</v>
      </c>
      <c r="U19" s="84">
        <f t="shared" si="4"/>
        <v>-0.20000000000000018</v>
      </c>
      <c r="V19" s="84">
        <f t="shared" si="26"/>
        <v>97.402597402597408</v>
      </c>
      <c r="W19" s="84">
        <f t="shared" si="5"/>
        <v>-0.20000000000000018</v>
      </c>
      <c r="X19" s="84">
        <f t="shared" si="6"/>
        <v>97.402597402597408</v>
      </c>
      <c r="Z19" s="146">
        <v>7.7</v>
      </c>
      <c r="AA19" s="146">
        <v>7.7</v>
      </c>
      <c r="AC19" s="72">
        <v>9</v>
      </c>
      <c r="AD19" s="7" t="s">
        <v>66</v>
      </c>
      <c r="AE19" s="135">
        <v>7.2</v>
      </c>
      <c r="AF19" s="22">
        <v>7.2</v>
      </c>
      <c r="AG19" s="180">
        <f t="shared" si="27"/>
        <v>100</v>
      </c>
      <c r="AH19" s="21">
        <f t="shared" si="34"/>
        <v>3.6054081121682526</v>
      </c>
      <c r="AI19" s="84">
        <f t="shared" si="35"/>
        <v>-0.29999999999999982</v>
      </c>
      <c r="AJ19" s="84">
        <f t="shared" si="28"/>
        <v>96.000000000000014</v>
      </c>
      <c r="AK19" s="84">
        <f t="shared" si="13"/>
        <v>-0.5</v>
      </c>
      <c r="AL19" s="84">
        <f t="shared" si="14"/>
        <v>93.506493506493499</v>
      </c>
      <c r="AN19" s="150">
        <v>7.5</v>
      </c>
      <c r="AO19" s="146">
        <v>7.7</v>
      </c>
      <c r="AQ19" s="72">
        <v>9</v>
      </c>
      <c r="AR19" s="7" t="s">
        <v>30</v>
      </c>
      <c r="AS19" s="135">
        <v>57.2</v>
      </c>
      <c r="AT19" s="28">
        <v>7</v>
      </c>
      <c r="AU19" s="153">
        <f t="shared" si="15"/>
        <v>12.237762237762237</v>
      </c>
      <c r="AV19" s="21">
        <f t="shared" si="16"/>
        <v>3.7135278514588856</v>
      </c>
      <c r="AW19" s="168">
        <f t="shared" si="29"/>
        <v>0</v>
      </c>
      <c r="AX19" s="85">
        <f t="shared" si="30"/>
        <v>100</v>
      </c>
      <c r="AY19" s="157">
        <f t="shared" si="17"/>
        <v>-0.20000000000000018</v>
      </c>
      <c r="AZ19" s="157">
        <f t="shared" si="31"/>
        <v>97.222222222222214</v>
      </c>
      <c r="BA19"/>
      <c r="BB19" s="149">
        <v>7</v>
      </c>
      <c r="BC19" s="149">
        <v>7.2</v>
      </c>
      <c r="BE19" s="72">
        <v>9</v>
      </c>
      <c r="BF19" s="7" t="s">
        <v>119</v>
      </c>
      <c r="BG19" s="135">
        <v>78.5</v>
      </c>
      <c r="BH19" s="22">
        <v>7.1</v>
      </c>
      <c r="BI19" s="153">
        <f t="shared" si="42"/>
        <v>9.0445859872611454</v>
      </c>
      <c r="BJ19" s="21">
        <f t="shared" si="18"/>
        <v>3.5714285714285712</v>
      </c>
      <c r="BK19" s="157">
        <f>BH19-BP19</f>
        <v>-1.7000000000000011</v>
      </c>
      <c r="BL19" s="84">
        <f>BH19/BP19*100</f>
        <v>80.681818181818173</v>
      </c>
      <c r="BM19" s="157">
        <f t="shared" si="43"/>
        <v>-3.0999999999999996</v>
      </c>
      <c r="BN19" s="157">
        <f>BH19/BQ19*100</f>
        <v>69.607843137254903</v>
      </c>
      <c r="BO19"/>
      <c r="BP19" s="165">
        <v>8.8000000000000007</v>
      </c>
      <c r="BQ19" s="146">
        <v>10.199999999999999</v>
      </c>
      <c r="BS19" s="72">
        <v>9</v>
      </c>
      <c r="BT19" s="7" t="s">
        <v>79</v>
      </c>
      <c r="BU19" s="135">
        <v>202.4</v>
      </c>
      <c r="BV19" s="22">
        <v>9.1999999999999993</v>
      </c>
      <c r="BW19" s="153">
        <f>BV19/BU19*100</f>
        <v>4.545454545454545</v>
      </c>
      <c r="BX19" s="21">
        <f t="shared" si="36"/>
        <v>4.116331096196868</v>
      </c>
      <c r="BY19" s="168">
        <f t="shared" si="8"/>
        <v>2.8999999999999995</v>
      </c>
      <c r="BZ19" s="167">
        <f t="shared" si="20"/>
        <v>146.03174603174602</v>
      </c>
      <c r="CA19" s="157">
        <f t="shared" si="37"/>
        <v>-3.5</v>
      </c>
      <c r="CB19" s="157">
        <f t="shared" si="38"/>
        <v>72.440944881889763</v>
      </c>
      <c r="CC19"/>
      <c r="CD19" s="165">
        <v>6.3</v>
      </c>
      <c r="CE19" s="146">
        <v>12.7</v>
      </c>
      <c r="CG19" s="72">
        <v>9</v>
      </c>
      <c r="CH19" s="7" t="s">
        <v>30</v>
      </c>
      <c r="CI19" s="135">
        <v>67.7</v>
      </c>
      <c r="CJ19" s="655">
        <v>7.7</v>
      </c>
      <c r="CK19" s="153">
        <f t="shared" si="21"/>
        <v>11.37370753323486</v>
      </c>
      <c r="CL19" s="21">
        <f t="shared" si="22"/>
        <v>3.750608865075499</v>
      </c>
      <c r="CM19" s="157">
        <f t="shared" si="9"/>
        <v>-0.79999999999999982</v>
      </c>
      <c r="CN19" s="155">
        <f t="shared" si="10"/>
        <v>90.588235294117652</v>
      </c>
      <c r="CO19" s="168">
        <f t="shared" si="11"/>
        <v>0.5</v>
      </c>
      <c r="CP19" s="168">
        <f t="shared" si="23"/>
        <v>106.94444444444444</v>
      </c>
      <c r="CQ19"/>
      <c r="CR19" s="28">
        <v>8.5</v>
      </c>
      <c r="CS19" s="149">
        <v>7.2</v>
      </c>
    </row>
    <row r="20" spans="1:97" ht="15" customHeight="1">
      <c r="A20" s="72">
        <v>10</v>
      </c>
      <c r="B20" s="7" t="s">
        <v>20</v>
      </c>
      <c r="C20" s="135">
        <v>8.1999999999999993</v>
      </c>
      <c r="D20" s="24">
        <v>7.3</v>
      </c>
      <c r="E20" s="107">
        <f t="shared" si="24"/>
        <v>89.024390243902445</v>
      </c>
      <c r="F20" s="21">
        <f t="shared" si="25"/>
        <v>3.8583509513742071</v>
      </c>
      <c r="G20" s="85">
        <f t="shared" si="39"/>
        <v>0</v>
      </c>
      <c r="H20" s="85">
        <f t="shared" si="40"/>
        <v>100</v>
      </c>
      <c r="I20" s="85">
        <f t="shared" si="41"/>
        <v>0</v>
      </c>
      <c r="J20" s="85">
        <f t="shared" si="44"/>
        <v>100</v>
      </c>
      <c r="L20" s="1">
        <v>7.3</v>
      </c>
      <c r="M20" s="1">
        <v>7.3</v>
      </c>
      <c r="O20" s="72">
        <v>10</v>
      </c>
      <c r="P20" s="7" t="s">
        <v>30</v>
      </c>
      <c r="Q20" s="135">
        <v>38.5</v>
      </c>
      <c r="R20" s="28">
        <v>7</v>
      </c>
      <c r="S20" s="22">
        <f t="shared" ref="S20:S37" si="45">R20/Q20*100</f>
        <v>18.181818181818183</v>
      </c>
      <c r="T20" s="21">
        <f t="shared" si="33"/>
        <v>3.8525041276829946</v>
      </c>
      <c r="U20" s="84">
        <f t="shared" ref="U20:U37" si="46">R20-Z20</f>
        <v>-0.20000000000000018</v>
      </c>
      <c r="V20" s="84">
        <f>R20/Z20*100</f>
        <v>97.222222222222214</v>
      </c>
      <c r="W20" s="84">
        <f t="shared" ref="W20:W39" si="47">R20-AA20</f>
        <v>-0.20000000000000018</v>
      </c>
      <c r="X20" s="84">
        <f t="shared" ref="X20:X39" si="48">R20/AA20*100</f>
        <v>97.222222222222214</v>
      </c>
      <c r="Z20" s="149">
        <v>7.2</v>
      </c>
      <c r="AA20" s="149">
        <v>7.2</v>
      </c>
      <c r="AC20" s="72">
        <v>10</v>
      </c>
      <c r="AD20" s="7" t="s">
        <v>30</v>
      </c>
      <c r="AE20" s="135">
        <v>46.3</v>
      </c>
      <c r="AF20" s="28">
        <v>7</v>
      </c>
      <c r="AG20" s="22">
        <f t="shared" si="27"/>
        <v>15.118790496760258</v>
      </c>
      <c r="AH20" s="21">
        <f t="shared" si="34"/>
        <v>3.505257886830246</v>
      </c>
      <c r="AI20" s="85">
        <f t="shared" si="35"/>
        <v>0</v>
      </c>
      <c r="AJ20" s="85">
        <f>AF20/AN20*100</f>
        <v>100</v>
      </c>
      <c r="AK20" s="84">
        <f t="shared" si="13"/>
        <v>-0.20000000000000018</v>
      </c>
      <c r="AL20" s="84">
        <f t="shared" ref="AL20:AL31" si="49">AF20/AO20*100</f>
        <v>97.222222222222214</v>
      </c>
      <c r="AN20" s="149">
        <v>7</v>
      </c>
      <c r="AO20" s="149">
        <v>7.2</v>
      </c>
      <c r="AQ20" s="72">
        <v>10</v>
      </c>
      <c r="AR20" s="7" t="s">
        <v>91</v>
      </c>
      <c r="AS20" s="135">
        <v>19.3</v>
      </c>
      <c r="AT20" s="28">
        <v>6.8</v>
      </c>
      <c r="AU20" s="153">
        <f t="shared" si="15"/>
        <v>35.233160621761655</v>
      </c>
      <c r="AV20" s="21">
        <f t="shared" si="16"/>
        <v>3.6074270557029178</v>
      </c>
      <c r="AW20" s="168">
        <f t="shared" si="29"/>
        <v>0.39999999999999947</v>
      </c>
      <c r="AX20" s="85">
        <f t="shared" si="30"/>
        <v>106.25</v>
      </c>
      <c r="AY20" s="168">
        <f t="shared" si="17"/>
        <v>1.2999999999999998</v>
      </c>
      <c r="AZ20" s="168">
        <f t="shared" si="31"/>
        <v>123.63636363636363</v>
      </c>
      <c r="BA20"/>
      <c r="BB20" s="149">
        <v>6.4</v>
      </c>
      <c r="BC20" s="149">
        <v>5.5</v>
      </c>
      <c r="BE20" s="72">
        <v>10</v>
      </c>
      <c r="BF20" s="7" t="s">
        <v>34</v>
      </c>
      <c r="BG20" s="135">
        <v>124.4</v>
      </c>
      <c r="BH20" s="26">
        <v>6.7</v>
      </c>
      <c r="BI20" s="153">
        <f t="shared" si="42"/>
        <v>5.385852090032154</v>
      </c>
      <c r="BJ20" s="21">
        <f t="shared" si="18"/>
        <v>3.3702213279678066</v>
      </c>
      <c r="BK20" s="234">
        <f>BH20-BP20</f>
        <v>-6.3999999999999995</v>
      </c>
      <c r="BL20" s="155">
        <f t="shared" ref="BL20:BL25" si="50">BH20/BP20*100</f>
        <v>51.145038167938935</v>
      </c>
      <c r="BM20" s="234">
        <f t="shared" si="43"/>
        <v>-1.7999999999999998</v>
      </c>
      <c r="BN20" s="234">
        <f t="shared" ref="BN20:BN25" si="51">BH20/BQ20*100</f>
        <v>78.82352941176471</v>
      </c>
      <c r="BO20"/>
      <c r="BP20" s="165">
        <v>13.1</v>
      </c>
      <c r="BQ20" s="148">
        <v>8.5</v>
      </c>
      <c r="BS20" s="72">
        <v>10</v>
      </c>
      <c r="BT20" s="7" t="s">
        <v>30</v>
      </c>
      <c r="BU20" s="135">
        <v>38.6</v>
      </c>
      <c r="BV20" s="28">
        <v>8.5</v>
      </c>
      <c r="BW20" s="153">
        <f>BV20/BU20*100</f>
        <v>22.020725388601036</v>
      </c>
      <c r="BX20" s="21">
        <f>BV20/223.5*100</f>
        <v>3.8031319910514538</v>
      </c>
      <c r="BY20" s="168">
        <f t="shared" si="8"/>
        <v>0.59999999999999964</v>
      </c>
      <c r="BZ20" s="167">
        <f t="shared" si="20"/>
        <v>107.59493670886076</v>
      </c>
      <c r="CA20" s="168">
        <f t="shared" si="37"/>
        <v>1.2999999999999998</v>
      </c>
      <c r="CB20" s="168">
        <f t="shared" si="38"/>
        <v>118.05555555555556</v>
      </c>
      <c r="CC20"/>
      <c r="CD20" s="165">
        <v>7.9</v>
      </c>
      <c r="CE20" s="149">
        <v>7.2</v>
      </c>
      <c r="CG20" s="72">
        <v>10</v>
      </c>
      <c r="CH20" s="7" t="s">
        <v>34</v>
      </c>
      <c r="CI20" s="135">
        <v>121.9</v>
      </c>
      <c r="CJ20" s="655">
        <v>7.1</v>
      </c>
      <c r="CK20" s="153">
        <f t="shared" si="21"/>
        <v>5.8244462674323216</v>
      </c>
      <c r="CL20" s="21">
        <f t="shared" si="22"/>
        <v>3.4583536288358494</v>
      </c>
      <c r="CM20" s="662">
        <f t="shared" si="9"/>
        <v>9.9999999999999645E-2</v>
      </c>
      <c r="CN20" s="167">
        <f t="shared" si="10"/>
        <v>101.42857142857142</v>
      </c>
      <c r="CO20" s="234">
        <f t="shared" si="11"/>
        <v>-1.4000000000000004</v>
      </c>
      <c r="CP20" s="234">
        <f t="shared" si="23"/>
        <v>83.52941176470587</v>
      </c>
      <c r="CQ20"/>
      <c r="CR20" s="26">
        <v>7</v>
      </c>
      <c r="CS20" s="148">
        <v>8.5</v>
      </c>
    </row>
    <row r="21" spans="1:97" ht="15" customHeight="1">
      <c r="A21" s="72">
        <v>11</v>
      </c>
      <c r="B21" s="7" t="s">
        <v>30</v>
      </c>
      <c r="C21" s="135">
        <v>38.1</v>
      </c>
      <c r="D21" s="28">
        <v>7.2</v>
      </c>
      <c r="E21" s="22">
        <f t="shared" si="24"/>
        <v>18.897637795275589</v>
      </c>
      <c r="F21" s="21">
        <f t="shared" si="25"/>
        <v>3.8054968287526427</v>
      </c>
      <c r="G21" s="84">
        <f t="shared" si="39"/>
        <v>-0.70000000000000018</v>
      </c>
      <c r="H21" s="84">
        <f>D21/L21*100</f>
        <v>91.139240506329116</v>
      </c>
      <c r="I21" s="85">
        <f t="shared" si="41"/>
        <v>7.2</v>
      </c>
      <c r="J21" s="85" t="s">
        <v>11</v>
      </c>
      <c r="L21" s="1">
        <v>7.9</v>
      </c>
      <c r="M21" s="1">
        <v>0</v>
      </c>
      <c r="O21" s="72">
        <v>11</v>
      </c>
      <c r="P21" s="7" t="s">
        <v>33</v>
      </c>
      <c r="Q21" s="135">
        <v>74.8</v>
      </c>
      <c r="R21" s="28">
        <v>6.3</v>
      </c>
      <c r="S21" s="22">
        <f t="shared" si="45"/>
        <v>8.4224598930481278</v>
      </c>
      <c r="T21" s="21">
        <f t="shared" si="33"/>
        <v>3.4672537149146949</v>
      </c>
      <c r="U21" s="85">
        <f t="shared" si="46"/>
        <v>0</v>
      </c>
      <c r="V21" s="85">
        <f>R21/Z21*100</f>
        <v>100</v>
      </c>
      <c r="W21" s="85">
        <f t="shared" si="47"/>
        <v>0</v>
      </c>
      <c r="X21" s="85">
        <f t="shared" si="48"/>
        <v>100</v>
      </c>
      <c r="Z21" s="149">
        <v>6.3</v>
      </c>
      <c r="AA21" s="149">
        <v>6.3</v>
      </c>
      <c r="AC21" s="72">
        <v>11</v>
      </c>
      <c r="AD21" s="7" t="s">
        <v>33</v>
      </c>
      <c r="AE21" s="135">
        <v>79.8</v>
      </c>
      <c r="AF21" s="28">
        <v>6.3</v>
      </c>
      <c r="AG21" s="22">
        <f t="shared" si="27"/>
        <v>7.8947368421052628</v>
      </c>
      <c r="AH21" s="21">
        <f t="shared" si="34"/>
        <v>3.1547320981472207</v>
      </c>
      <c r="AI21" s="85">
        <f t="shared" si="35"/>
        <v>0</v>
      </c>
      <c r="AJ21" s="85">
        <f>AF21/AN21*100</f>
        <v>100</v>
      </c>
      <c r="AK21" s="85">
        <f t="shared" si="13"/>
        <v>0</v>
      </c>
      <c r="AL21" s="85">
        <f t="shared" si="49"/>
        <v>100</v>
      </c>
      <c r="AN21" s="149">
        <v>6.3</v>
      </c>
      <c r="AO21" s="149">
        <v>6.3</v>
      </c>
      <c r="AQ21" s="72">
        <v>11</v>
      </c>
      <c r="AR21" s="7" t="s">
        <v>79</v>
      </c>
      <c r="AS21" s="135">
        <v>269.8</v>
      </c>
      <c r="AT21" s="22">
        <v>6.3</v>
      </c>
      <c r="AU21" s="153">
        <f t="shared" si="15"/>
        <v>2.3350630096367677</v>
      </c>
      <c r="AV21" s="21">
        <f t="shared" si="16"/>
        <v>3.3421750663129974</v>
      </c>
      <c r="AW21" s="168">
        <f t="shared" si="29"/>
        <v>0</v>
      </c>
      <c r="AX21" s="85">
        <f t="shared" si="30"/>
        <v>100</v>
      </c>
      <c r="AY21" s="157">
        <f t="shared" si="17"/>
        <v>-6.3999999999999995</v>
      </c>
      <c r="AZ21" s="157">
        <f t="shared" si="31"/>
        <v>49.606299212598429</v>
      </c>
      <c r="BA21"/>
      <c r="BB21" s="150">
        <v>6.3</v>
      </c>
      <c r="BC21" s="146">
        <v>12.7</v>
      </c>
      <c r="BE21" s="72">
        <v>11</v>
      </c>
      <c r="BF21" s="7" t="s">
        <v>66</v>
      </c>
      <c r="BG21" s="135">
        <v>6.5</v>
      </c>
      <c r="BH21" s="22">
        <v>6.5</v>
      </c>
      <c r="BI21" s="107">
        <f t="shared" si="42"/>
        <v>100</v>
      </c>
      <c r="BJ21" s="21">
        <f t="shared" si="18"/>
        <v>3.2696177062374243</v>
      </c>
      <c r="BK21" s="157">
        <f t="shared" ref="BK21:BK34" si="52">BH21-BP21</f>
        <v>-0.5</v>
      </c>
      <c r="BL21" s="84">
        <f t="shared" si="50"/>
        <v>92.857142857142861</v>
      </c>
      <c r="BM21" s="157">
        <f t="shared" si="43"/>
        <v>-1.2000000000000002</v>
      </c>
      <c r="BN21" s="157">
        <f t="shared" si="51"/>
        <v>84.415584415584405</v>
      </c>
      <c r="BO21"/>
      <c r="BP21" s="165">
        <v>7</v>
      </c>
      <c r="BQ21" s="146">
        <v>7.7</v>
      </c>
      <c r="BS21" s="72">
        <v>11</v>
      </c>
      <c r="BT21" s="204" t="s">
        <v>25</v>
      </c>
      <c r="BU21" s="154">
        <v>24.5</v>
      </c>
      <c r="BV21" s="160">
        <v>7.7</v>
      </c>
      <c r="BW21" s="107">
        <f t="shared" si="32"/>
        <v>31.428571428571427</v>
      </c>
      <c r="BX21" s="21">
        <f t="shared" si="36"/>
        <v>3.4451901565995526</v>
      </c>
      <c r="BY21" s="157">
        <f t="shared" si="8"/>
        <v>-4.8999999999999995</v>
      </c>
      <c r="BZ21" s="155">
        <f t="shared" si="20"/>
        <v>61.111111111111114</v>
      </c>
      <c r="CA21" s="157">
        <f t="shared" si="37"/>
        <v>7.7</v>
      </c>
      <c r="CB21" s="168" t="s">
        <v>11</v>
      </c>
      <c r="CC21"/>
      <c r="CD21" s="233">
        <v>12.6</v>
      </c>
      <c r="CE21" s="150">
        <v>0</v>
      </c>
      <c r="CG21" s="72">
        <v>11</v>
      </c>
      <c r="CH21" s="7" t="s">
        <v>66</v>
      </c>
      <c r="CI21" s="135">
        <v>6.5</v>
      </c>
      <c r="CJ21" s="655">
        <v>6.5</v>
      </c>
      <c r="CK21" s="107">
        <f t="shared" si="21"/>
        <v>100</v>
      </c>
      <c r="CL21" s="21">
        <f t="shared" si="22"/>
        <v>3.1660983925962007</v>
      </c>
      <c r="CM21" s="168">
        <f t="shared" si="9"/>
        <v>0</v>
      </c>
      <c r="CN21" s="167">
        <f t="shared" si="10"/>
        <v>100</v>
      </c>
      <c r="CO21" s="157">
        <f t="shared" si="11"/>
        <v>-1.2000000000000002</v>
      </c>
      <c r="CP21" s="157">
        <f t="shared" si="23"/>
        <v>84.415584415584405</v>
      </c>
      <c r="CQ21"/>
      <c r="CR21" s="22">
        <v>6.5</v>
      </c>
      <c r="CS21" s="146">
        <v>7.7</v>
      </c>
    </row>
    <row r="22" spans="1:97" ht="15" customHeight="1">
      <c r="A22" s="72">
        <v>12</v>
      </c>
      <c r="B22" s="7" t="s">
        <v>33</v>
      </c>
      <c r="C22" s="135">
        <v>36.5</v>
      </c>
      <c r="D22" s="29">
        <v>6.3</v>
      </c>
      <c r="E22" s="22">
        <f t="shared" si="24"/>
        <v>17.260273972602739</v>
      </c>
      <c r="F22" s="21">
        <f t="shared" si="25"/>
        <v>3.3298097251585626</v>
      </c>
      <c r="G22" s="85">
        <f t="shared" si="39"/>
        <v>5.8999999999999995</v>
      </c>
      <c r="H22" s="85" t="s">
        <v>137</v>
      </c>
      <c r="I22" s="84">
        <f t="shared" si="41"/>
        <v>-7.3</v>
      </c>
      <c r="J22" s="84">
        <f t="shared" si="44"/>
        <v>46.32352941176471</v>
      </c>
      <c r="L22" s="1">
        <v>0.4</v>
      </c>
      <c r="M22" s="1">
        <v>13.6</v>
      </c>
      <c r="O22" s="72">
        <v>12</v>
      </c>
      <c r="P22" s="7" t="s">
        <v>86</v>
      </c>
      <c r="Q22" s="135">
        <v>43.4</v>
      </c>
      <c r="R22" s="28">
        <v>5.9</v>
      </c>
      <c r="S22" s="22">
        <f t="shared" si="45"/>
        <v>13.594470046082952</v>
      </c>
      <c r="T22" s="21">
        <f t="shared" si="33"/>
        <v>3.247110621904238</v>
      </c>
      <c r="U22" s="85">
        <f t="shared" si="46"/>
        <v>0.10000000000000053</v>
      </c>
      <c r="V22" s="85">
        <f t="shared" ref="V22:V37" si="53">R22/Z22*100</f>
        <v>101.72413793103449</v>
      </c>
      <c r="W22" s="85">
        <f t="shared" si="47"/>
        <v>0.10000000000000053</v>
      </c>
      <c r="X22" s="85">
        <f t="shared" si="48"/>
        <v>101.72413793103449</v>
      </c>
      <c r="Z22" s="149">
        <v>5.8</v>
      </c>
      <c r="AA22" s="149">
        <v>5.8</v>
      </c>
      <c r="AC22" s="72">
        <v>12</v>
      </c>
      <c r="AD22" s="7" t="s">
        <v>86</v>
      </c>
      <c r="AE22" s="135">
        <v>49.8</v>
      </c>
      <c r="AF22" s="28">
        <v>7.8</v>
      </c>
      <c r="AG22" s="22">
        <f t="shared" si="27"/>
        <v>15.66265060240964</v>
      </c>
      <c r="AH22" s="21">
        <f t="shared" si="34"/>
        <v>3.9058587881822739</v>
      </c>
      <c r="AI22" s="85">
        <f t="shared" si="35"/>
        <v>1.8999999999999995</v>
      </c>
      <c r="AJ22" s="85">
        <f t="shared" ref="AJ22:AJ40" si="54">AF22/AN22*100</f>
        <v>132.20338983050846</v>
      </c>
      <c r="AK22" s="85">
        <f t="shared" si="13"/>
        <v>2</v>
      </c>
      <c r="AL22" s="85">
        <f t="shared" si="49"/>
        <v>134.48275862068965</v>
      </c>
      <c r="AN22" s="149">
        <v>5.9</v>
      </c>
      <c r="AO22" s="149">
        <v>5.8</v>
      </c>
      <c r="AQ22" s="72">
        <v>12</v>
      </c>
      <c r="AR22" s="7" t="s">
        <v>33</v>
      </c>
      <c r="AS22" s="135">
        <v>68.8</v>
      </c>
      <c r="AT22" s="28">
        <v>6.3</v>
      </c>
      <c r="AU22" s="153">
        <f t="shared" si="15"/>
        <v>9.1569767441860463</v>
      </c>
      <c r="AV22" s="21">
        <f t="shared" si="16"/>
        <v>3.3421750663129974</v>
      </c>
      <c r="AW22" s="168">
        <f t="shared" si="29"/>
        <v>0</v>
      </c>
      <c r="AX22" s="85">
        <f t="shared" si="30"/>
        <v>100</v>
      </c>
      <c r="AY22" s="168">
        <f t="shared" si="17"/>
        <v>0</v>
      </c>
      <c r="AZ22" s="168">
        <f t="shared" si="31"/>
        <v>100</v>
      </c>
      <c r="BA22"/>
      <c r="BB22" s="149">
        <v>6.3</v>
      </c>
      <c r="BC22" s="149">
        <v>6.3</v>
      </c>
      <c r="BE22" s="72">
        <v>12</v>
      </c>
      <c r="BF22" s="7" t="s">
        <v>79</v>
      </c>
      <c r="BG22" s="135">
        <v>234</v>
      </c>
      <c r="BH22" s="22">
        <v>6.3</v>
      </c>
      <c r="BI22" s="153">
        <f>BH22/BG22*100</f>
        <v>2.6923076923076921</v>
      </c>
      <c r="BJ22" s="21">
        <f t="shared" si="18"/>
        <v>3.169014084507042</v>
      </c>
      <c r="BK22" s="168">
        <f t="shared" si="52"/>
        <v>0</v>
      </c>
      <c r="BL22" s="85">
        <f t="shared" si="50"/>
        <v>100</v>
      </c>
      <c r="BM22" s="157">
        <f t="shared" si="43"/>
        <v>-6.3999999999999995</v>
      </c>
      <c r="BN22" s="157">
        <f t="shared" si="51"/>
        <v>49.606299212598429</v>
      </c>
      <c r="BO22"/>
      <c r="BP22" s="165">
        <v>6.3</v>
      </c>
      <c r="BQ22" s="146">
        <v>12.7</v>
      </c>
      <c r="BS22" s="72">
        <v>12</v>
      </c>
      <c r="BT22" s="7" t="s">
        <v>34</v>
      </c>
      <c r="BU22" s="135">
        <v>114.4</v>
      </c>
      <c r="BV22" s="26">
        <v>7</v>
      </c>
      <c r="BW22" s="153">
        <f t="shared" si="32"/>
        <v>6.1188811188811183</v>
      </c>
      <c r="BX22" s="21">
        <f t="shared" si="36"/>
        <v>3.1319910514541389</v>
      </c>
      <c r="BY22" s="662">
        <f>BV22-CD22</f>
        <v>0.29999999999999982</v>
      </c>
      <c r="BZ22" s="167">
        <f t="shared" si="20"/>
        <v>104.4776119402985</v>
      </c>
      <c r="CA22" s="234">
        <f t="shared" si="37"/>
        <v>-1.5</v>
      </c>
      <c r="CB22" s="234">
        <f t="shared" ref="CB22:CB30" si="55">BV22/CE22*100</f>
        <v>82.35294117647058</v>
      </c>
      <c r="CC22"/>
      <c r="CD22" s="165">
        <v>6.7</v>
      </c>
      <c r="CE22" s="148">
        <v>8.5</v>
      </c>
      <c r="CG22" s="72">
        <v>12</v>
      </c>
      <c r="CH22" s="7" t="s">
        <v>28</v>
      </c>
      <c r="CI22" s="135">
        <v>51.9</v>
      </c>
      <c r="CJ22" s="655">
        <v>5.8</v>
      </c>
      <c r="CK22" s="153">
        <f t="shared" si="21"/>
        <v>11.175337186897881</v>
      </c>
      <c r="CL22" s="21">
        <f t="shared" si="22"/>
        <v>2.8251339503166095</v>
      </c>
      <c r="CM22" s="168">
        <f t="shared" si="9"/>
        <v>1.0999999999999996</v>
      </c>
      <c r="CN22" s="167">
        <f t="shared" si="10"/>
        <v>123.40425531914893</v>
      </c>
      <c r="CO22" s="168">
        <f t="shared" si="11"/>
        <v>1</v>
      </c>
      <c r="CP22" s="168">
        <f t="shared" si="23"/>
        <v>120.83333333333333</v>
      </c>
      <c r="CQ22"/>
      <c r="CR22" s="27">
        <v>4.7</v>
      </c>
      <c r="CS22" s="151">
        <v>4.8</v>
      </c>
    </row>
    <row r="23" spans="1:97" ht="15" customHeight="1">
      <c r="A23" s="72">
        <v>13</v>
      </c>
      <c r="B23" s="7" t="s">
        <v>86</v>
      </c>
      <c r="C23" s="135">
        <v>63.2</v>
      </c>
      <c r="D23" s="29">
        <v>5.8</v>
      </c>
      <c r="E23" s="22">
        <f t="shared" si="24"/>
        <v>9.1772151898734169</v>
      </c>
      <c r="F23" s="21">
        <f t="shared" si="25"/>
        <v>3.06553911205074</v>
      </c>
      <c r="G23" s="85">
        <f t="shared" si="39"/>
        <v>0</v>
      </c>
      <c r="H23" s="85">
        <f t="shared" si="40"/>
        <v>100</v>
      </c>
      <c r="I23" s="85">
        <f t="shared" si="41"/>
        <v>1.5999999999999996</v>
      </c>
      <c r="J23" s="85">
        <f t="shared" si="44"/>
        <v>138.0952380952381</v>
      </c>
      <c r="L23" s="1">
        <v>5.8</v>
      </c>
      <c r="M23" s="1">
        <v>4.2</v>
      </c>
      <c r="O23" s="72">
        <v>13</v>
      </c>
      <c r="P23" s="7" t="s">
        <v>91</v>
      </c>
      <c r="Q23" s="135">
        <v>11.9</v>
      </c>
      <c r="R23" s="28">
        <v>6</v>
      </c>
      <c r="S23" s="107">
        <f t="shared" si="45"/>
        <v>50.420168067226889</v>
      </c>
      <c r="T23" s="21">
        <f t="shared" si="33"/>
        <v>3.3021463951568517</v>
      </c>
      <c r="U23" s="85">
        <f t="shared" si="46"/>
        <v>0.5</v>
      </c>
      <c r="V23" s="85">
        <f t="shared" si="53"/>
        <v>109.09090909090908</v>
      </c>
      <c r="W23" s="85">
        <f t="shared" si="47"/>
        <v>0.5</v>
      </c>
      <c r="X23" s="85">
        <f t="shared" si="48"/>
        <v>109.09090909090908</v>
      </c>
      <c r="Z23" s="149">
        <v>5.5</v>
      </c>
      <c r="AA23" s="149">
        <v>5.5</v>
      </c>
      <c r="AC23" s="72">
        <v>13</v>
      </c>
      <c r="AD23" s="7" t="s">
        <v>91</v>
      </c>
      <c r="AE23" s="135">
        <v>16.899999999999999</v>
      </c>
      <c r="AF23" s="28">
        <v>6.4</v>
      </c>
      <c r="AG23" s="22">
        <f t="shared" si="27"/>
        <v>37.869822485207102</v>
      </c>
      <c r="AH23" s="21">
        <f>AF23/199.7*100</f>
        <v>3.2048072108162247</v>
      </c>
      <c r="AI23" s="85">
        <f t="shared" si="35"/>
        <v>0.40000000000000036</v>
      </c>
      <c r="AJ23" s="85">
        <f t="shared" si="54"/>
        <v>106.66666666666667</v>
      </c>
      <c r="AK23" s="85">
        <f t="shared" si="13"/>
        <v>0.90000000000000036</v>
      </c>
      <c r="AL23" s="85">
        <f t="shared" si="49"/>
        <v>116.36363636363637</v>
      </c>
      <c r="AN23" s="149">
        <v>6</v>
      </c>
      <c r="AO23" s="149">
        <v>5.5</v>
      </c>
      <c r="AQ23" s="72">
        <v>13</v>
      </c>
      <c r="AR23" s="7" t="s">
        <v>28</v>
      </c>
      <c r="AS23" s="135">
        <v>50.3</v>
      </c>
      <c r="AT23" s="27">
        <v>5.7</v>
      </c>
      <c r="AU23" s="153">
        <f t="shared" si="15"/>
        <v>11.332007952286283</v>
      </c>
      <c r="AV23" s="21">
        <f t="shared" si="16"/>
        <v>3.0238726790450929</v>
      </c>
      <c r="AW23" s="168">
        <f t="shared" si="29"/>
        <v>0.20000000000000018</v>
      </c>
      <c r="AX23" s="85">
        <f t="shared" si="30"/>
        <v>103.63636363636364</v>
      </c>
      <c r="AY23" s="168">
        <f t="shared" si="17"/>
        <v>0.90000000000000036</v>
      </c>
      <c r="AZ23" s="168">
        <f t="shared" si="31"/>
        <v>118.75</v>
      </c>
      <c r="BA23"/>
      <c r="BB23" s="151">
        <v>5.5</v>
      </c>
      <c r="BC23" s="151">
        <v>4.8</v>
      </c>
      <c r="BE23" s="72">
        <v>13</v>
      </c>
      <c r="BF23" s="7" t="s">
        <v>33</v>
      </c>
      <c r="BG23" s="135">
        <v>74.099999999999994</v>
      </c>
      <c r="BH23" s="28">
        <v>6.3</v>
      </c>
      <c r="BI23" s="153">
        <f t="shared" si="42"/>
        <v>8.5020242914979747</v>
      </c>
      <c r="BJ23" s="21">
        <f t="shared" si="18"/>
        <v>3.169014084507042</v>
      </c>
      <c r="BK23" s="168">
        <f>BH23-BP23</f>
        <v>0</v>
      </c>
      <c r="BL23" s="85">
        <f t="shared" si="50"/>
        <v>100</v>
      </c>
      <c r="BM23" s="168">
        <f t="shared" si="43"/>
        <v>0</v>
      </c>
      <c r="BN23" s="168">
        <f t="shared" si="51"/>
        <v>100</v>
      </c>
      <c r="BO23"/>
      <c r="BP23" s="165">
        <v>6.3</v>
      </c>
      <c r="BQ23" s="149">
        <v>6.3</v>
      </c>
      <c r="BS23" s="72">
        <v>13</v>
      </c>
      <c r="BT23" s="7" t="s">
        <v>66</v>
      </c>
      <c r="BU23" s="135">
        <v>6.5</v>
      </c>
      <c r="BV23" s="22">
        <v>6.5</v>
      </c>
      <c r="BW23" s="107">
        <f t="shared" si="32"/>
        <v>100</v>
      </c>
      <c r="BX23" s="21">
        <f>BV23/223.5*100</f>
        <v>2.9082774049217002</v>
      </c>
      <c r="BY23" s="168">
        <f t="shared" ref="BY23:BY40" si="56">BV23-CD23</f>
        <v>0</v>
      </c>
      <c r="BZ23" s="167">
        <f t="shared" si="20"/>
        <v>100</v>
      </c>
      <c r="CA23" s="157">
        <f t="shared" si="37"/>
        <v>-1.2000000000000002</v>
      </c>
      <c r="CB23" s="157">
        <f t="shared" si="55"/>
        <v>84.415584415584405</v>
      </c>
      <c r="CC23"/>
      <c r="CD23" s="165">
        <v>6.5</v>
      </c>
      <c r="CE23" s="146">
        <v>7.7</v>
      </c>
      <c r="CG23" s="72">
        <v>13</v>
      </c>
      <c r="CH23" s="7" t="s">
        <v>81</v>
      </c>
      <c r="CI23" s="135">
        <v>100.3</v>
      </c>
      <c r="CJ23" s="655">
        <v>5.3</v>
      </c>
      <c r="CK23" s="153">
        <f t="shared" si="21"/>
        <v>5.2841475573280157</v>
      </c>
      <c r="CL23" s="21">
        <f t="shared" si="22"/>
        <v>2.5815879201169021</v>
      </c>
      <c r="CM23" s="157">
        <f t="shared" si="9"/>
        <v>-0.5</v>
      </c>
      <c r="CN23" s="155">
        <f t="shared" si="10"/>
        <v>91.379310344827587</v>
      </c>
      <c r="CO23" s="157">
        <f t="shared" si="11"/>
        <v>-4.3</v>
      </c>
      <c r="CP23" s="157">
        <f t="shared" si="23"/>
        <v>55.208333333333336</v>
      </c>
      <c r="CQ23"/>
      <c r="CR23" s="22">
        <v>5.8</v>
      </c>
      <c r="CS23" s="146">
        <v>9.6</v>
      </c>
    </row>
    <row r="24" spans="1:97" ht="15" customHeight="1">
      <c r="A24" s="72">
        <v>14</v>
      </c>
      <c r="B24" s="7" t="s">
        <v>91</v>
      </c>
      <c r="C24" s="135">
        <v>14.4</v>
      </c>
      <c r="D24" s="28">
        <v>5.5</v>
      </c>
      <c r="E24" s="22">
        <f t="shared" si="24"/>
        <v>38.194444444444443</v>
      </c>
      <c r="F24" s="21">
        <f t="shared" si="25"/>
        <v>2.9069767441860468</v>
      </c>
      <c r="G24" s="84">
        <f t="shared" si="39"/>
        <v>-9.9999999999999645E-2</v>
      </c>
      <c r="H24" s="84">
        <f t="shared" si="40"/>
        <v>98.214285714285722</v>
      </c>
      <c r="I24" s="85">
        <f t="shared" si="41"/>
        <v>5.5</v>
      </c>
      <c r="J24" s="85" t="s">
        <v>11</v>
      </c>
      <c r="L24" s="1">
        <v>5.6</v>
      </c>
      <c r="M24" s="1">
        <v>0</v>
      </c>
      <c r="O24" s="72">
        <v>14</v>
      </c>
      <c r="P24" s="7" t="s">
        <v>95</v>
      </c>
      <c r="Q24" s="135">
        <v>61.6</v>
      </c>
      <c r="R24" s="22">
        <v>0.5</v>
      </c>
      <c r="S24" s="22">
        <f t="shared" si="45"/>
        <v>0.81168831168831157</v>
      </c>
      <c r="T24" s="21">
        <f>R24/181.7*100</f>
        <v>0.27517886626307103</v>
      </c>
      <c r="U24" s="84">
        <f t="shared" si="46"/>
        <v>-4.5999999999999996</v>
      </c>
      <c r="V24" s="84">
        <f t="shared" si="53"/>
        <v>9.8039215686274517</v>
      </c>
      <c r="W24" s="84">
        <f t="shared" si="47"/>
        <v>-4.5999999999999996</v>
      </c>
      <c r="X24" s="84">
        <f t="shared" si="48"/>
        <v>9.8039215686274517</v>
      </c>
      <c r="Z24" s="150">
        <v>5.0999999999999996</v>
      </c>
      <c r="AA24" s="150">
        <v>5.0999999999999996</v>
      </c>
      <c r="AC24" s="72">
        <v>14</v>
      </c>
      <c r="AD24" s="7" t="s">
        <v>95</v>
      </c>
      <c r="AE24" s="135">
        <v>70.5</v>
      </c>
      <c r="AF24" s="22">
        <v>0.1</v>
      </c>
      <c r="AG24" s="22">
        <f t="shared" si="27"/>
        <v>0.14184397163120568</v>
      </c>
      <c r="AH24" s="21">
        <f t="shared" si="34"/>
        <v>5.007511266900351E-2</v>
      </c>
      <c r="AI24" s="84">
        <f t="shared" si="35"/>
        <v>-0.4</v>
      </c>
      <c r="AJ24" s="84">
        <f t="shared" si="54"/>
        <v>20</v>
      </c>
      <c r="AK24" s="84">
        <f t="shared" si="13"/>
        <v>-5</v>
      </c>
      <c r="AL24" s="84">
        <f t="shared" si="49"/>
        <v>1.9607843137254906</v>
      </c>
      <c r="AN24" s="150">
        <v>0.5</v>
      </c>
      <c r="AO24" s="150">
        <v>5.0999999999999996</v>
      </c>
      <c r="AQ24" s="72">
        <v>14</v>
      </c>
      <c r="AR24" s="162" t="s">
        <v>61</v>
      </c>
      <c r="AS24" s="228">
        <v>71.599999999999994</v>
      </c>
      <c r="AT24" s="111">
        <v>5.0999999999999996</v>
      </c>
      <c r="AU24" s="153">
        <f t="shared" si="15"/>
        <v>7.1229050279329602</v>
      </c>
      <c r="AV24" s="21">
        <f t="shared" si="16"/>
        <v>2.705570291777188</v>
      </c>
      <c r="AW24" s="168">
        <f t="shared" si="29"/>
        <v>5.0999999999999996</v>
      </c>
      <c r="AX24" s="168" t="s">
        <v>11</v>
      </c>
      <c r="AY24" s="168">
        <f t="shared" si="17"/>
        <v>5.0999999999999996</v>
      </c>
      <c r="AZ24" s="168" t="s">
        <v>11</v>
      </c>
      <c r="BA24"/>
      <c r="BB24" s="150">
        <v>0</v>
      </c>
      <c r="BC24" s="150">
        <v>0</v>
      </c>
      <c r="BE24" s="72">
        <v>14</v>
      </c>
      <c r="BF24" s="7" t="s">
        <v>81</v>
      </c>
      <c r="BG24" s="135">
        <v>101</v>
      </c>
      <c r="BH24" s="22">
        <v>6</v>
      </c>
      <c r="BI24" s="153">
        <f t="shared" si="42"/>
        <v>5.9405940594059405</v>
      </c>
      <c r="BJ24" s="21">
        <f t="shared" si="18"/>
        <v>3.0181086519114686</v>
      </c>
      <c r="BK24" s="168">
        <f t="shared" si="52"/>
        <v>1.7000000000000002</v>
      </c>
      <c r="BL24" s="85">
        <f t="shared" si="50"/>
        <v>139.53488372093022</v>
      </c>
      <c r="BM24" s="157">
        <f t="shared" si="43"/>
        <v>-3.5999999999999996</v>
      </c>
      <c r="BN24" s="157">
        <f t="shared" si="51"/>
        <v>62.5</v>
      </c>
      <c r="BO24"/>
      <c r="BP24" s="165">
        <v>4.3</v>
      </c>
      <c r="BQ24" s="146">
        <v>9.6</v>
      </c>
      <c r="BS24" s="72">
        <v>14</v>
      </c>
      <c r="BT24" s="204" t="s">
        <v>61</v>
      </c>
      <c r="BU24" s="154">
        <v>85.5</v>
      </c>
      <c r="BV24" s="156">
        <v>6.3</v>
      </c>
      <c r="BW24" s="153">
        <f t="shared" si="32"/>
        <v>7.3684210526315779</v>
      </c>
      <c r="BX24" s="21">
        <f t="shared" si="36"/>
        <v>2.8187919463087248</v>
      </c>
      <c r="BY24" s="168">
        <f t="shared" si="56"/>
        <v>0.89999999999999947</v>
      </c>
      <c r="BZ24" s="167">
        <f t="shared" si="20"/>
        <v>116.66666666666666</v>
      </c>
      <c r="CA24" s="168">
        <f t="shared" si="37"/>
        <v>6.3</v>
      </c>
      <c r="CB24" s="168" t="s">
        <v>11</v>
      </c>
      <c r="CC24"/>
      <c r="CD24" s="165">
        <v>5.4</v>
      </c>
      <c r="CE24" s="150">
        <v>0</v>
      </c>
      <c r="CG24" s="72">
        <v>14</v>
      </c>
      <c r="CH24" s="204" t="s">
        <v>25</v>
      </c>
      <c r="CI24" s="154">
        <v>18.7</v>
      </c>
      <c r="CJ24" s="655">
        <v>4.5999999999999996</v>
      </c>
      <c r="CK24" s="153">
        <f t="shared" si="21"/>
        <v>24.598930481283421</v>
      </c>
      <c r="CL24" s="21">
        <f t="shared" si="22"/>
        <v>2.2406234778373109</v>
      </c>
      <c r="CM24" s="157">
        <f t="shared" si="9"/>
        <v>-3.1000000000000005</v>
      </c>
      <c r="CN24" s="155">
        <f t="shared" si="10"/>
        <v>59.740259740259738</v>
      </c>
      <c r="CO24" s="168">
        <f t="shared" si="11"/>
        <v>4.5999999999999996</v>
      </c>
      <c r="CP24" s="168" t="s">
        <v>11</v>
      </c>
      <c r="CQ24"/>
      <c r="CR24" s="160">
        <v>7.7</v>
      </c>
      <c r="CS24" s="150">
        <v>0</v>
      </c>
    </row>
    <row r="25" spans="1:97" s="3" customFormat="1" ht="15" customHeight="1">
      <c r="A25" s="72">
        <v>15</v>
      </c>
      <c r="B25" s="7" t="s">
        <v>95</v>
      </c>
      <c r="C25" s="135">
        <v>54.2</v>
      </c>
      <c r="D25" s="22">
        <v>5.0999999999999996</v>
      </c>
      <c r="E25" s="22">
        <f t="shared" si="24"/>
        <v>9.4095940959409585</v>
      </c>
      <c r="F25" s="21">
        <f t="shared" si="25"/>
        <v>2.6955602536997887</v>
      </c>
      <c r="G25" s="84">
        <f t="shared" si="39"/>
        <v>-0.40000000000000036</v>
      </c>
      <c r="H25" s="84">
        <f t="shared" si="40"/>
        <v>92.72727272727272</v>
      </c>
      <c r="I25" s="85">
        <f t="shared" si="41"/>
        <v>5.0999999999999996</v>
      </c>
      <c r="J25" s="85" t="s">
        <v>11</v>
      </c>
      <c r="L25" s="3">
        <v>5.5</v>
      </c>
      <c r="M25" s="3">
        <v>0</v>
      </c>
      <c r="O25" s="72">
        <v>15</v>
      </c>
      <c r="P25" s="7" t="s">
        <v>76</v>
      </c>
      <c r="Q25" s="135">
        <v>9.4</v>
      </c>
      <c r="R25" s="22">
        <v>4</v>
      </c>
      <c r="S25" s="22">
        <f t="shared" si="45"/>
        <v>42.553191489361701</v>
      </c>
      <c r="T25" s="21">
        <f t="shared" si="33"/>
        <v>2.2014309301045683</v>
      </c>
      <c r="U25" s="84">
        <f t="shared" si="46"/>
        <v>-1</v>
      </c>
      <c r="V25" s="84">
        <f t="shared" si="53"/>
        <v>80</v>
      </c>
      <c r="W25" s="84">
        <f t="shared" si="47"/>
        <v>-1</v>
      </c>
      <c r="X25" s="84">
        <f t="shared" si="48"/>
        <v>80</v>
      </c>
      <c r="Z25" s="150">
        <v>5</v>
      </c>
      <c r="AA25" s="150">
        <v>5</v>
      </c>
      <c r="AC25" s="72">
        <v>15</v>
      </c>
      <c r="AD25" s="7" t="s">
        <v>76</v>
      </c>
      <c r="AE25" s="135">
        <v>8</v>
      </c>
      <c r="AF25" s="22">
        <v>4</v>
      </c>
      <c r="AG25" s="180">
        <f t="shared" si="27"/>
        <v>50</v>
      </c>
      <c r="AH25" s="21">
        <f t="shared" si="34"/>
        <v>2.0030045067601403</v>
      </c>
      <c r="AI25" s="85">
        <f t="shared" si="35"/>
        <v>0</v>
      </c>
      <c r="AJ25" s="85">
        <f t="shared" si="54"/>
        <v>100</v>
      </c>
      <c r="AK25" s="84">
        <f t="shared" si="13"/>
        <v>-1</v>
      </c>
      <c r="AL25" s="84">
        <f t="shared" si="49"/>
        <v>80</v>
      </c>
      <c r="AN25" s="150">
        <v>4</v>
      </c>
      <c r="AO25" s="150">
        <v>5</v>
      </c>
      <c r="AQ25" s="72">
        <v>15</v>
      </c>
      <c r="AR25" s="162" t="s">
        <v>24</v>
      </c>
      <c r="AS25" s="228">
        <v>73.099999999999994</v>
      </c>
      <c r="AT25" s="111">
        <v>4.5</v>
      </c>
      <c r="AU25" s="153">
        <f t="shared" si="15"/>
        <v>6.1559507523939816</v>
      </c>
      <c r="AV25" s="21">
        <f t="shared" si="16"/>
        <v>2.3872679045092835</v>
      </c>
      <c r="AW25" s="168">
        <f t="shared" si="29"/>
        <v>4.5</v>
      </c>
      <c r="AX25" s="168" t="s">
        <v>11</v>
      </c>
      <c r="AY25" s="168">
        <f t="shared" si="17"/>
        <v>4.5</v>
      </c>
      <c r="AZ25" s="168" t="s">
        <v>11</v>
      </c>
      <c r="BA25"/>
      <c r="BB25" s="150">
        <v>0</v>
      </c>
      <c r="BC25" s="150">
        <v>0</v>
      </c>
      <c r="BE25" s="72">
        <v>15</v>
      </c>
      <c r="BF25" s="7" t="s">
        <v>28</v>
      </c>
      <c r="BG25" s="135">
        <v>40.6</v>
      </c>
      <c r="BH25" s="27">
        <v>5.4</v>
      </c>
      <c r="BI25" s="153">
        <f>BH25/BG25*100</f>
        <v>13.300492610837439</v>
      </c>
      <c r="BJ25" s="21">
        <f t="shared" si="18"/>
        <v>2.7162977867203222</v>
      </c>
      <c r="BK25" s="168">
        <f t="shared" si="52"/>
        <v>-0.29999999999999982</v>
      </c>
      <c r="BL25" s="85">
        <f t="shared" si="50"/>
        <v>94.736842105263165</v>
      </c>
      <c r="BM25" s="168">
        <f t="shared" si="43"/>
        <v>0.60000000000000053</v>
      </c>
      <c r="BN25" s="168">
        <f t="shared" si="51"/>
        <v>112.50000000000003</v>
      </c>
      <c r="BO25"/>
      <c r="BP25" s="233">
        <v>5.7</v>
      </c>
      <c r="BQ25" s="151">
        <v>4.8</v>
      </c>
      <c r="BS25" s="72">
        <v>15</v>
      </c>
      <c r="BT25" s="7" t="s">
        <v>81</v>
      </c>
      <c r="BU25" s="135">
        <v>99.3</v>
      </c>
      <c r="BV25" s="22">
        <v>5.8</v>
      </c>
      <c r="BW25" s="153">
        <f t="shared" si="32"/>
        <v>5.8408862034239677</v>
      </c>
      <c r="BX25" s="21">
        <f t="shared" si="36"/>
        <v>2.5950782997762865</v>
      </c>
      <c r="BY25" s="157">
        <f t="shared" si="56"/>
        <v>-0.20000000000000018</v>
      </c>
      <c r="BZ25" s="155">
        <f t="shared" si="20"/>
        <v>96.666666666666671</v>
      </c>
      <c r="CA25" s="157">
        <f t="shared" si="37"/>
        <v>-3.8</v>
      </c>
      <c r="CB25" s="157">
        <f t="shared" si="55"/>
        <v>60.416666666666664</v>
      </c>
      <c r="CC25"/>
      <c r="CD25" s="165">
        <v>6</v>
      </c>
      <c r="CE25" s="146">
        <v>9.6</v>
      </c>
      <c r="CG25" s="72">
        <v>15</v>
      </c>
      <c r="CH25" s="7" t="s">
        <v>78</v>
      </c>
      <c r="CI25" s="135">
        <v>87.8</v>
      </c>
      <c r="CJ25" s="655">
        <v>4.5</v>
      </c>
      <c r="CK25" s="153">
        <f t="shared" si="21"/>
        <v>5.1252847380410032</v>
      </c>
      <c r="CL25" s="21">
        <f t="shared" si="22"/>
        <v>2.1919142717973696</v>
      </c>
      <c r="CM25" s="168">
        <f t="shared" si="9"/>
        <v>3.4</v>
      </c>
      <c r="CN25" s="167">
        <f t="shared" si="10"/>
        <v>409.09090909090907</v>
      </c>
      <c r="CO25" s="168">
        <f t="shared" si="11"/>
        <v>3.8</v>
      </c>
      <c r="CP25" s="168">
        <f t="shared" ref="CP25:CP31" si="57">CJ25/CS25*100</f>
        <v>642.85714285714289</v>
      </c>
      <c r="CQ25"/>
      <c r="CR25" s="22">
        <v>1.1000000000000001</v>
      </c>
      <c r="CS25" s="150">
        <v>0.7</v>
      </c>
    </row>
    <row r="26" spans="1:97" ht="15" customHeight="1">
      <c r="A26" s="72">
        <v>16</v>
      </c>
      <c r="B26" s="7" t="s">
        <v>76</v>
      </c>
      <c r="C26" s="135">
        <v>9.6</v>
      </c>
      <c r="D26" s="19">
        <v>5</v>
      </c>
      <c r="E26" s="22">
        <f t="shared" si="24"/>
        <v>52.083333333333336</v>
      </c>
      <c r="F26" s="21">
        <f t="shared" si="25"/>
        <v>2.6427061310782243</v>
      </c>
      <c r="G26" s="85">
        <f t="shared" si="39"/>
        <v>9.9999999999999645E-2</v>
      </c>
      <c r="H26" s="85">
        <f t="shared" si="40"/>
        <v>102.04081632653062</v>
      </c>
      <c r="I26" s="85">
        <f t="shared" si="41"/>
        <v>0.20000000000000018</v>
      </c>
      <c r="J26" s="85">
        <f t="shared" si="44"/>
        <v>104.16666666666667</v>
      </c>
      <c r="L26" s="1">
        <v>4.9000000000000004</v>
      </c>
      <c r="M26" s="1">
        <v>4.8</v>
      </c>
      <c r="O26" s="72">
        <v>16</v>
      </c>
      <c r="P26" s="7" t="s">
        <v>28</v>
      </c>
      <c r="Q26" s="135">
        <v>48.4</v>
      </c>
      <c r="R26" s="27">
        <v>5.7</v>
      </c>
      <c r="S26" s="22">
        <f t="shared" si="45"/>
        <v>11.776859504132233</v>
      </c>
      <c r="T26" s="21">
        <f t="shared" si="33"/>
        <v>3.1370390753990098</v>
      </c>
      <c r="U26" s="85">
        <f t="shared" si="46"/>
        <v>0.90000000000000036</v>
      </c>
      <c r="V26" s="85">
        <f t="shared" si="53"/>
        <v>118.75</v>
      </c>
      <c r="W26" s="85">
        <f t="shared" si="47"/>
        <v>0.90000000000000036</v>
      </c>
      <c r="X26" s="85">
        <f t="shared" si="48"/>
        <v>118.75</v>
      </c>
      <c r="Z26" s="151">
        <v>4.8</v>
      </c>
      <c r="AA26" s="151">
        <v>4.8</v>
      </c>
      <c r="AC26" s="72">
        <v>16</v>
      </c>
      <c r="AD26" s="7" t="s">
        <v>28</v>
      </c>
      <c r="AE26" s="135">
        <v>53.7</v>
      </c>
      <c r="AF26" s="27">
        <v>5.5</v>
      </c>
      <c r="AG26" s="22">
        <f t="shared" si="27"/>
        <v>10.242085661080074</v>
      </c>
      <c r="AH26" s="21">
        <f t="shared" si="34"/>
        <v>2.7541311967951931</v>
      </c>
      <c r="AI26" s="85">
        <f t="shared" si="35"/>
        <v>-0.20000000000000018</v>
      </c>
      <c r="AJ26" s="85">
        <f t="shared" si="54"/>
        <v>96.491228070175438</v>
      </c>
      <c r="AK26" s="85">
        <f t="shared" si="13"/>
        <v>0.70000000000000018</v>
      </c>
      <c r="AL26" s="85">
        <f t="shared" si="49"/>
        <v>114.58333333333334</v>
      </c>
      <c r="AN26" s="151">
        <v>5.7</v>
      </c>
      <c r="AO26" s="151">
        <v>4.8</v>
      </c>
      <c r="AQ26" s="72">
        <v>16</v>
      </c>
      <c r="AR26" s="7" t="s">
        <v>81</v>
      </c>
      <c r="AS26" s="135">
        <v>75.400000000000006</v>
      </c>
      <c r="AT26" s="22">
        <v>4.3</v>
      </c>
      <c r="AU26" s="153">
        <f t="shared" si="15"/>
        <v>5.7029177718832882</v>
      </c>
      <c r="AV26" s="21">
        <f>AT26/188.5*100</f>
        <v>2.2811671087533156</v>
      </c>
      <c r="AW26" s="157">
        <f t="shared" si="29"/>
        <v>-4.8</v>
      </c>
      <c r="AX26" s="84">
        <f t="shared" si="30"/>
        <v>47.252747252747248</v>
      </c>
      <c r="AY26" s="157">
        <f t="shared" si="17"/>
        <v>-5.3</v>
      </c>
      <c r="AZ26" s="157">
        <f t="shared" si="31"/>
        <v>44.791666666666671</v>
      </c>
      <c r="BA26"/>
      <c r="BB26" s="150">
        <v>9.1</v>
      </c>
      <c r="BC26" s="146">
        <v>9.6</v>
      </c>
      <c r="BE26" s="72">
        <v>16</v>
      </c>
      <c r="BF26" s="204" t="s">
        <v>61</v>
      </c>
      <c r="BG26" s="154">
        <v>87.3</v>
      </c>
      <c r="BH26" s="156">
        <v>5.4</v>
      </c>
      <c r="BI26" s="153">
        <f t="shared" si="42"/>
        <v>6.1855670103092795</v>
      </c>
      <c r="BJ26" s="21">
        <f t="shared" si="18"/>
        <v>2.7162977867203222</v>
      </c>
      <c r="BK26" s="168">
        <f t="shared" si="52"/>
        <v>0.30000000000000071</v>
      </c>
      <c r="BL26" s="168" t="s">
        <v>11</v>
      </c>
      <c r="BM26" s="168">
        <f t="shared" si="43"/>
        <v>5.4</v>
      </c>
      <c r="BN26" s="168" t="s">
        <v>11</v>
      </c>
      <c r="BO26"/>
      <c r="BP26" s="165">
        <v>5.0999999999999996</v>
      </c>
      <c r="BQ26" s="150">
        <v>0</v>
      </c>
      <c r="BS26" s="72">
        <v>16</v>
      </c>
      <c r="BT26" s="7" t="s">
        <v>28</v>
      </c>
      <c r="BU26" s="135">
        <v>56.7</v>
      </c>
      <c r="BV26" s="27">
        <v>4.7</v>
      </c>
      <c r="BW26" s="153">
        <f>BV26/BU26*100</f>
        <v>8.2892416225749557</v>
      </c>
      <c r="BX26" s="21">
        <f t="shared" si="36"/>
        <v>2.1029082774049219</v>
      </c>
      <c r="BY26" s="157">
        <f t="shared" si="56"/>
        <v>-0.70000000000000018</v>
      </c>
      <c r="BZ26" s="155">
        <f t="shared" si="20"/>
        <v>87.037037037037038</v>
      </c>
      <c r="CA26" s="157">
        <f t="shared" si="37"/>
        <v>-9.9999999999999645E-2</v>
      </c>
      <c r="CB26" s="157">
        <f t="shared" si="55"/>
        <v>97.916666666666671</v>
      </c>
      <c r="CC26"/>
      <c r="CD26" s="233">
        <v>5.4</v>
      </c>
      <c r="CE26" s="151">
        <v>4.8</v>
      </c>
      <c r="CG26" s="72">
        <v>16</v>
      </c>
      <c r="CH26" s="7" t="s">
        <v>76</v>
      </c>
      <c r="CI26" s="135">
        <v>3.8</v>
      </c>
      <c r="CJ26" s="209">
        <v>3.8</v>
      </c>
      <c r="CK26" s="107">
        <f t="shared" si="21"/>
        <v>100</v>
      </c>
      <c r="CL26" s="21">
        <f t="shared" si="22"/>
        <v>1.8509498295177789</v>
      </c>
      <c r="CM26" s="157">
        <f t="shared" si="9"/>
        <v>-0.20000000000000018</v>
      </c>
      <c r="CN26" s="155">
        <f t="shared" si="10"/>
        <v>95</v>
      </c>
      <c r="CO26" s="157">
        <f t="shared" si="11"/>
        <v>-1.2000000000000002</v>
      </c>
      <c r="CP26" s="157">
        <f t="shared" si="57"/>
        <v>76</v>
      </c>
      <c r="CQ26" s="3"/>
      <c r="CR26" s="22">
        <v>4</v>
      </c>
      <c r="CS26" s="150">
        <v>5</v>
      </c>
    </row>
    <row r="27" spans="1:97" ht="15" customHeight="1">
      <c r="A27" s="72">
        <v>17</v>
      </c>
      <c r="B27" s="7" t="s">
        <v>28</v>
      </c>
      <c r="C27" s="135">
        <v>35.299999999999997</v>
      </c>
      <c r="D27" s="27">
        <v>4.8</v>
      </c>
      <c r="E27" s="22">
        <f t="shared" si="24"/>
        <v>13.597733711048161</v>
      </c>
      <c r="F27" s="21">
        <f t="shared" si="25"/>
        <v>2.536997885835095</v>
      </c>
      <c r="G27" s="84">
        <f t="shared" si="39"/>
        <v>-1.1000000000000005</v>
      </c>
      <c r="H27" s="84">
        <f t="shared" si="40"/>
        <v>81.355932203389827</v>
      </c>
      <c r="I27" s="85">
        <f t="shared" si="41"/>
        <v>2</v>
      </c>
      <c r="J27" s="85">
        <f t="shared" si="44"/>
        <v>171.42857142857144</v>
      </c>
      <c r="L27" s="1">
        <v>5.9</v>
      </c>
      <c r="M27" s="1">
        <v>2.8</v>
      </c>
      <c r="O27" s="72">
        <v>17</v>
      </c>
      <c r="P27" s="7" t="s">
        <v>29</v>
      </c>
      <c r="Q27" s="135">
        <v>22</v>
      </c>
      <c r="R27" s="22">
        <v>1.8</v>
      </c>
      <c r="S27" s="22">
        <f t="shared" si="45"/>
        <v>8.1818181818181817</v>
      </c>
      <c r="T27" s="21">
        <f t="shared" si="33"/>
        <v>0.99064391854705569</v>
      </c>
      <c r="U27" s="84">
        <f t="shared" si="46"/>
        <v>-2.5</v>
      </c>
      <c r="V27" s="84">
        <f t="shared" si="53"/>
        <v>41.860465116279073</v>
      </c>
      <c r="W27" s="84">
        <f t="shared" si="47"/>
        <v>-2.5</v>
      </c>
      <c r="X27" s="84">
        <f t="shared" si="48"/>
        <v>41.860465116279073</v>
      </c>
      <c r="Z27" s="150">
        <v>4.3</v>
      </c>
      <c r="AA27" s="150">
        <v>4.3</v>
      </c>
      <c r="AC27" s="72">
        <v>17</v>
      </c>
      <c r="AD27" s="7" t="s">
        <v>29</v>
      </c>
      <c r="AE27" s="135">
        <v>32.5</v>
      </c>
      <c r="AF27" s="22">
        <v>3</v>
      </c>
      <c r="AG27" s="22">
        <f t="shared" si="27"/>
        <v>9.2307692307692317</v>
      </c>
      <c r="AH27" s="21">
        <f t="shared" si="34"/>
        <v>1.5022533800701052</v>
      </c>
      <c r="AI27" s="85">
        <f t="shared" si="35"/>
        <v>1.2</v>
      </c>
      <c r="AJ27" s="85">
        <f t="shared" si="54"/>
        <v>166.66666666666666</v>
      </c>
      <c r="AK27" s="84">
        <f t="shared" si="13"/>
        <v>-1.2999999999999998</v>
      </c>
      <c r="AL27" s="84">
        <f t="shared" si="49"/>
        <v>69.767441860465112</v>
      </c>
      <c r="AN27" s="150">
        <v>1.8</v>
      </c>
      <c r="AO27" s="150">
        <v>4.3</v>
      </c>
      <c r="AQ27" s="72">
        <v>17</v>
      </c>
      <c r="AR27" s="7" t="s">
        <v>47</v>
      </c>
      <c r="AS27" s="135">
        <v>23.1</v>
      </c>
      <c r="AT27" s="22">
        <v>4.0999999999999996</v>
      </c>
      <c r="AU27" s="153">
        <f t="shared" si="15"/>
        <v>17.748917748917748</v>
      </c>
      <c r="AV27" s="21">
        <f t="shared" si="16"/>
        <v>2.1750663129973473</v>
      </c>
      <c r="AW27" s="168">
        <f t="shared" si="29"/>
        <v>0</v>
      </c>
      <c r="AX27" s="85">
        <f t="shared" si="30"/>
        <v>100</v>
      </c>
      <c r="AY27" s="168">
        <f t="shared" si="17"/>
        <v>0</v>
      </c>
      <c r="AZ27" s="168">
        <f t="shared" si="31"/>
        <v>100</v>
      </c>
      <c r="BA27"/>
      <c r="BB27" s="150">
        <v>4.0999999999999996</v>
      </c>
      <c r="BC27" s="150">
        <v>4.0999999999999996</v>
      </c>
      <c r="BE27" s="72">
        <v>17</v>
      </c>
      <c r="BF27" s="162" t="s">
        <v>20</v>
      </c>
      <c r="BG27" s="154">
        <v>10.3</v>
      </c>
      <c r="BH27" s="129">
        <v>5.2</v>
      </c>
      <c r="BI27" s="107">
        <f t="shared" si="42"/>
        <v>50.485436893203882</v>
      </c>
      <c r="BJ27" s="21">
        <f t="shared" si="18"/>
        <v>2.6156941649899395</v>
      </c>
      <c r="BK27" s="168">
        <f t="shared" si="52"/>
        <v>5.2</v>
      </c>
      <c r="BL27" s="168" t="s">
        <v>11</v>
      </c>
      <c r="BM27" s="157">
        <f t="shared" si="43"/>
        <v>-2.0999999999999996</v>
      </c>
      <c r="BN27" s="157">
        <f>BH27/BQ27*100</f>
        <v>71.232876712328775</v>
      </c>
      <c r="BO27"/>
      <c r="BP27" s="165">
        <v>0</v>
      </c>
      <c r="BQ27" s="150">
        <v>7.3</v>
      </c>
      <c r="BS27" s="72">
        <v>17</v>
      </c>
      <c r="BT27" s="7" t="s">
        <v>47</v>
      </c>
      <c r="BU27" s="135">
        <v>18.100000000000001</v>
      </c>
      <c r="BV27" s="22">
        <v>4.0999999999999996</v>
      </c>
      <c r="BW27" s="153">
        <f>BV27/BU27*100</f>
        <v>22.651933701657452</v>
      </c>
      <c r="BX27" s="21">
        <f t="shared" si="36"/>
        <v>1.8344519015659952</v>
      </c>
      <c r="BY27" s="168">
        <f t="shared" si="56"/>
        <v>0</v>
      </c>
      <c r="BZ27" s="167">
        <f t="shared" si="20"/>
        <v>100</v>
      </c>
      <c r="CA27" s="168">
        <f t="shared" si="37"/>
        <v>0</v>
      </c>
      <c r="CB27" s="168">
        <f t="shared" si="55"/>
        <v>100</v>
      </c>
      <c r="CC27"/>
      <c r="CD27" s="165">
        <v>4.0999999999999996</v>
      </c>
      <c r="CE27" s="150">
        <v>4.0999999999999996</v>
      </c>
      <c r="CG27" s="72">
        <v>17</v>
      </c>
      <c r="CH27" s="7" t="s">
        <v>77</v>
      </c>
      <c r="CI27" s="135">
        <v>12.3</v>
      </c>
      <c r="CJ27" s="209">
        <v>3.5</v>
      </c>
      <c r="CK27" s="153">
        <f t="shared" si="21"/>
        <v>28.455284552845526</v>
      </c>
      <c r="CL27" s="21">
        <f t="shared" si="22"/>
        <v>1.7048222113979543</v>
      </c>
      <c r="CM27" s="157">
        <f t="shared" si="9"/>
        <v>-0.10000000000000009</v>
      </c>
      <c r="CN27" s="155">
        <f t="shared" si="10"/>
        <v>97.222222222222214</v>
      </c>
      <c r="CO27" s="157">
        <f t="shared" si="11"/>
        <v>-0.59999999999999964</v>
      </c>
      <c r="CP27" s="157">
        <f t="shared" si="57"/>
        <v>85.365853658536594</v>
      </c>
      <c r="CQ27"/>
      <c r="CR27" s="22">
        <v>3.6</v>
      </c>
      <c r="CS27" s="150">
        <v>4.0999999999999996</v>
      </c>
    </row>
    <row r="28" spans="1:97" ht="15" customHeight="1">
      <c r="A28" s="72">
        <v>18</v>
      </c>
      <c r="B28" s="7" t="s">
        <v>29</v>
      </c>
      <c r="C28" s="135">
        <v>39.799999999999997</v>
      </c>
      <c r="D28" s="22">
        <v>4.3</v>
      </c>
      <c r="E28" s="22">
        <f t="shared" si="24"/>
        <v>10.804020100502514</v>
      </c>
      <c r="F28" s="21">
        <f t="shared" si="25"/>
        <v>2.2727272727272729</v>
      </c>
      <c r="G28" s="84">
        <f t="shared" si="39"/>
        <v>-0.29999999999999982</v>
      </c>
      <c r="H28" s="84">
        <f t="shared" si="40"/>
        <v>93.478260869565219</v>
      </c>
      <c r="I28" s="85">
        <f t="shared" si="41"/>
        <v>4.3</v>
      </c>
      <c r="J28" s="85" t="s">
        <v>11</v>
      </c>
      <c r="L28" s="1">
        <v>4.5999999999999996</v>
      </c>
      <c r="M28" s="1">
        <v>0</v>
      </c>
      <c r="O28" s="72">
        <v>18</v>
      </c>
      <c r="P28" s="7" t="s">
        <v>47</v>
      </c>
      <c r="Q28" s="135">
        <v>15.3</v>
      </c>
      <c r="R28" s="22">
        <v>4.0999999999999996</v>
      </c>
      <c r="S28" s="153">
        <f>R28/Q28*100</f>
        <v>26.797385620915033</v>
      </c>
      <c r="T28" s="21">
        <f t="shared" si="33"/>
        <v>2.2564667033571824</v>
      </c>
      <c r="U28" s="85">
        <f t="shared" si="46"/>
        <v>0</v>
      </c>
      <c r="V28" s="85">
        <f t="shared" si="53"/>
        <v>100</v>
      </c>
      <c r="W28" s="85">
        <f t="shared" si="47"/>
        <v>0</v>
      </c>
      <c r="X28" s="85">
        <f t="shared" si="48"/>
        <v>100</v>
      </c>
      <c r="Z28" s="150">
        <v>4.0999999999999996</v>
      </c>
      <c r="AA28" s="150">
        <v>4.0999999999999996</v>
      </c>
      <c r="AC28" s="72">
        <v>18</v>
      </c>
      <c r="AD28" s="7" t="s">
        <v>47</v>
      </c>
      <c r="AE28" s="135">
        <v>14.6</v>
      </c>
      <c r="AF28" s="22">
        <v>4.0999999999999996</v>
      </c>
      <c r="AG28" s="22">
        <f t="shared" si="27"/>
        <v>28.082191780821912</v>
      </c>
      <c r="AH28" s="21">
        <f t="shared" si="34"/>
        <v>2.0530796194291439</v>
      </c>
      <c r="AI28" s="85">
        <f t="shared" si="35"/>
        <v>0</v>
      </c>
      <c r="AJ28" s="85">
        <f t="shared" si="54"/>
        <v>100</v>
      </c>
      <c r="AK28" s="85">
        <f t="shared" si="13"/>
        <v>0</v>
      </c>
      <c r="AL28" s="85">
        <f t="shared" si="49"/>
        <v>100</v>
      </c>
      <c r="AN28" s="150">
        <v>4.0999999999999996</v>
      </c>
      <c r="AO28" s="150">
        <v>4.0999999999999996</v>
      </c>
      <c r="AQ28" s="72">
        <v>18</v>
      </c>
      <c r="AR28" s="7" t="s">
        <v>76</v>
      </c>
      <c r="AS28" s="135">
        <v>10.4</v>
      </c>
      <c r="AT28" s="22">
        <v>4</v>
      </c>
      <c r="AU28" s="153">
        <f t="shared" si="15"/>
        <v>38.46153846153846</v>
      </c>
      <c r="AV28" s="21">
        <f t="shared" si="16"/>
        <v>2.1220159151193632</v>
      </c>
      <c r="AW28" s="168">
        <f t="shared" si="29"/>
        <v>0</v>
      </c>
      <c r="AX28" s="85">
        <f t="shared" si="30"/>
        <v>100</v>
      </c>
      <c r="AY28" s="157">
        <f t="shared" si="17"/>
        <v>-1</v>
      </c>
      <c r="AZ28" s="157">
        <f t="shared" si="31"/>
        <v>80</v>
      </c>
      <c r="BA28" s="3"/>
      <c r="BB28" s="150">
        <v>4</v>
      </c>
      <c r="BC28" s="150">
        <v>5</v>
      </c>
      <c r="BE28" s="72">
        <v>18</v>
      </c>
      <c r="BF28" s="7" t="s">
        <v>47</v>
      </c>
      <c r="BG28" s="135">
        <v>21.6</v>
      </c>
      <c r="BH28" s="22">
        <v>4.0999999999999996</v>
      </c>
      <c r="BI28" s="153">
        <f t="shared" si="42"/>
        <v>18.981481481481481</v>
      </c>
      <c r="BJ28" s="21">
        <f t="shared" si="18"/>
        <v>2.0623742454728369</v>
      </c>
      <c r="BK28" s="168">
        <f t="shared" si="52"/>
        <v>0</v>
      </c>
      <c r="BL28" s="85">
        <f t="shared" ref="BL28:BL42" si="58">BH28/BP28*100</f>
        <v>100</v>
      </c>
      <c r="BM28" s="168">
        <f t="shared" si="43"/>
        <v>0</v>
      </c>
      <c r="BN28" s="168">
        <f t="shared" ref="BN28:BN39" si="59">BH28/BQ28*100</f>
        <v>100</v>
      </c>
      <c r="BO28"/>
      <c r="BP28" s="165">
        <v>4.0999999999999996</v>
      </c>
      <c r="BQ28" s="150">
        <v>4.0999999999999996</v>
      </c>
      <c r="BS28" s="72">
        <v>18</v>
      </c>
      <c r="BT28" s="7" t="s">
        <v>76</v>
      </c>
      <c r="BU28" s="135">
        <v>4</v>
      </c>
      <c r="BV28" s="22">
        <v>4</v>
      </c>
      <c r="BW28" s="107">
        <f>BV28/BU28*100</f>
        <v>100</v>
      </c>
      <c r="BX28" s="21">
        <f t="shared" si="36"/>
        <v>1.7897091722595078</v>
      </c>
      <c r="BY28" s="168">
        <f>BV28-CD28</f>
        <v>0</v>
      </c>
      <c r="BZ28" s="167">
        <f t="shared" si="20"/>
        <v>100</v>
      </c>
      <c r="CA28" s="157">
        <f t="shared" si="37"/>
        <v>-1</v>
      </c>
      <c r="CB28" s="157">
        <f t="shared" si="55"/>
        <v>80</v>
      </c>
      <c r="CC28" s="3"/>
      <c r="CD28" s="165">
        <v>4</v>
      </c>
      <c r="CE28" s="150">
        <v>5</v>
      </c>
      <c r="CG28" s="72">
        <v>18</v>
      </c>
      <c r="CH28" s="7" t="s">
        <v>29</v>
      </c>
      <c r="CI28" s="135">
        <v>22.6</v>
      </c>
      <c r="CJ28" s="209">
        <v>3.1</v>
      </c>
      <c r="CK28" s="153">
        <f t="shared" si="21"/>
        <v>13.716814159292035</v>
      </c>
      <c r="CL28" s="21">
        <f t="shared" si="22"/>
        <v>1.5099853872381881</v>
      </c>
      <c r="CM28" s="168">
        <f t="shared" si="9"/>
        <v>0</v>
      </c>
      <c r="CN28" s="167">
        <f t="shared" si="10"/>
        <v>100</v>
      </c>
      <c r="CO28" s="157">
        <f t="shared" si="11"/>
        <v>-1.1999999999999997</v>
      </c>
      <c r="CP28" s="157">
        <f t="shared" si="57"/>
        <v>72.093023255813961</v>
      </c>
      <c r="CQ28"/>
      <c r="CR28" s="22">
        <v>3.1</v>
      </c>
      <c r="CS28" s="150">
        <v>4.3</v>
      </c>
    </row>
    <row r="29" spans="1:97" ht="15" customHeight="1">
      <c r="A29" s="72">
        <v>19</v>
      </c>
      <c r="B29" s="7" t="s">
        <v>47</v>
      </c>
      <c r="C29" s="135">
        <v>6.8</v>
      </c>
      <c r="D29" s="19">
        <v>4.0999999999999996</v>
      </c>
      <c r="E29" s="107">
        <f t="shared" si="24"/>
        <v>60.294117647058819</v>
      </c>
      <c r="F29" s="21">
        <f t="shared" si="25"/>
        <v>2.1670190274841437</v>
      </c>
      <c r="G29" s="85">
        <f t="shared" si="39"/>
        <v>0</v>
      </c>
      <c r="H29" s="85">
        <f t="shared" si="40"/>
        <v>100</v>
      </c>
      <c r="I29" s="85">
        <f t="shared" si="41"/>
        <v>4.0999999999999996</v>
      </c>
      <c r="J29" s="85" t="s">
        <v>11</v>
      </c>
      <c r="L29" s="1">
        <v>4.0999999999999996</v>
      </c>
      <c r="M29" s="1">
        <v>0</v>
      </c>
      <c r="O29" s="72">
        <v>19</v>
      </c>
      <c r="P29" s="7" t="s">
        <v>77</v>
      </c>
      <c r="Q29" s="135">
        <v>18</v>
      </c>
      <c r="R29" s="22">
        <v>4.7</v>
      </c>
      <c r="S29" s="22">
        <f t="shared" si="45"/>
        <v>26.111111111111114</v>
      </c>
      <c r="T29" s="21">
        <f t="shared" si="33"/>
        <v>2.5866813428728674</v>
      </c>
      <c r="U29" s="85">
        <f t="shared" si="46"/>
        <v>0.60000000000000053</v>
      </c>
      <c r="V29" s="85">
        <f t="shared" si="53"/>
        <v>114.63414634146343</v>
      </c>
      <c r="W29" s="85">
        <f t="shared" si="47"/>
        <v>0.60000000000000053</v>
      </c>
      <c r="X29" s="85">
        <f t="shared" si="48"/>
        <v>114.63414634146343</v>
      </c>
      <c r="Z29" s="150">
        <v>4.0999999999999996</v>
      </c>
      <c r="AA29" s="150">
        <v>4.0999999999999996</v>
      </c>
      <c r="AC29" s="72">
        <v>19</v>
      </c>
      <c r="AD29" s="7" t="s">
        <v>77</v>
      </c>
      <c r="AE29" s="135">
        <v>17.5</v>
      </c>
      <c r="AF29" s="22">
        <v>4.0999999999999996</v>
      </c>
      <c r="AG29" s="22">
        <f t="shared" si="27"/>
        <v>23.428571428571427</v>
      </c>
      <c r="AH29" s="21">
        <f>AF29/199.7*100</f>
        <v>2.0530796194291439</v>
      </c>
      <c r="AI29" s="85">
        <f t="shared" si="35"/>
        <v>-0.60000000000000053</v>
      </c>
      <c r="AJ29" s="85">
        <f t="shared" si="54"/>
        <v>87.234042553191486</v>
      </c>
      <c r="AK29" s="85">
        <f t="shared" si="13"/>
        <v>0</v>
      </c>
      <c r="AL29" s="85">
        <f t="shared" si="49"/>
        <v>100</v>
      </c>
      <c r="AN29" s="150">
        <v>4.7</v>
      </c>
      <c r="AO29" s="150">
        <v>4.0999999999999996</v>
      </c>
      <c r="AQ29" s="72">
        <v>19</v>
      </c>
      <c r="AR29" s="7" t="s">
        <v>77</v>
      </c>
      <c r="AS29" s="135">
        <v>16.8</v>
      </c>
      <c r="AT29" s="22">
        <v>4</v>
      </c>
      <c r="AU29" s="153">
        <f t="shared" si="15"/>
        <v>23.809523809523807</v>
      </c>
      <c r="AV29" s="21">
        <f t="shared" si="16"/>
        <v>2.1220159151193632</v>
      </c>
      <c r="AW29" s="157">
        <f t="shared" si="29"/>
        <v>-9.9999999999999645E-2</v>
      </c>
      <c r="AX29" s="84">
        <f t="shared" si="30"/>
        <v>97.560975609756113</v>
      </c>
      <c r="AY29" s="157">
        <f t="shared" si="17"/>
        <v>-9.9999999999999645E-2</v>
      </c>
      <c r="AZ29" s="157">
        <f t="shared" si="31"/>
        <v>97.560975609756113</v>
      </c>
      <c r="BA29"/>
      <c r="BB29" s="150">
        <v>4.0999999999999996</v>
      </c>
      <c r="BC29" s="150">
        <v>4.0999999999999996</v>
      </c>
      <c r="BE29" s="72">
        <v>19</v>
      </c>
      <c r="BF29" s="7" t="s">
        <v>76</v>
      </c>
      <c r="BG29" s="135">
        <v>11.3</v>
      </c>
      <c r="BH29" s="22">
        <v>4</v>
      </c>
      <c r="BI29" s="153">
        <f t="shared" si="42"/>
        <v>35.398230088495573</v>
      </c>
      <c r="BJ29" s="21">
        <f t="shared" si="18"/>
        <v>2.0120724346076457</v>
      </c>
      <c r="BK29" s="168">
        <f>BH29-BP29</f>
        <v>0</v>
      </c>
      <c r="BL29" s="85">
        <f t="shared" si="58"/>
        <v>100</v>
      </c>
      <c r="BM29" s="157">
        <f t="shared" si="43"/>
        <v>-1</v>
      </c>
      <c r="BN29" s="157">
        <f t="shared" si="59"/>
        <v>80</v>
      </c>
      <c r="BO29" s="3"/>
      <c r="BP29" s="165">
        <v>4</v>
      </c>
      <c r="BQ29" s="150">
        <v>5</v>
      </c>
      <c r="BS29" s="72">
        <v>19</v>
      </c>
      <c r="BT29" s="7" t="s">
        <v>77</v>
      </c>
      <c r="BU29" s="135">
        <v>23</v>
      </c>
      <c r="BV29" s="22">
        <v>3.6</v>
      </c>
      <c r="BW29" s="153">
        <f>BV29/BU29*100</f>
        <v>15.65217391304348</v>
      </c>
      <c r="BX29" s="21">
        <f t="shared" si="36"/>
        <v>1.6107382550335572</v>
      </c>
      <c r="BY29" s="157">
        <f>BV29-CD29</f>
        <v>-0.39999999999999991</v>
      </c>
      <c r="BZ29" s="155">
        <f t="shared" si="20"/>
        <v>90</v>
      </c>
      <c r="CA29" s="157">
        <f t="shared" si="37"/>
        <v>-0.49999999999999956</v>
      </c>
      <c r="CB29" s="157">
        <f t="shared" si="55"/>
        <v>87.804878048780495</v>
      </c>
      <c r="CC29"/>
      <c r="CD29" s="165">
        <v>4</v>
      </c>
      <c r="CE29" s="150">
        <v>4.0999999999999996</v>
      </c>
      <c r="CG29" s="72">
        <v>19</v>
      </c>
      <c r="CH29" s="7" t="s">
        <v>47</v>
      </c>
      <c r="CI29" s="135">
        <v>21.5</v>
      </c>
      <c r="CJ29" s="209">
        <v>2.1</v>
      </c>
      <c r="CK29" s="153">
        <f t="shared" si="21"/>
        <v>9.7674418604651159</v>
      </c>
      <c r="CL29" s="21">
        <f t="shared" si="22"/>
        <v>1.0228933268387723</v>
      </c>
      <c r="CM29" s="157">
        <f t="shared" si="9"/>
        <v>-1.9999999999999996</v>
      </c>
      <c r="CN29" s="155">
        <f t="shared" si="10"/>
        <v>51.219512195121951</v>
      </c>
      <c r="CO29" s="157">
        <f t="shared" si="11"/>
        <v>-1.9999999999999996</v>
      </c>
      <c r="CP29" s="157">
        <f t="shared" si="57"/>
        <v>51.219512195121951</v>
      </c>
      <c r="CQ29" s="168" t="s">
        <v>11</v>
      </c>
      <c r="CR29" s="22">
        <v>4.0999999999999996</v>
      </c>
      <c r="CS29" s="150">
        <v>4.0999999999999996</v>
      </c>
    </row>
    <row r="30" spans="1:97" ht="15" customHeight="1">
      <c r="A30" s="72">
        <v>20</v>
      </c>
      <c r="B30" s="7" t="s">
        <v>77</v>
      </c>
      <c r="C30" s="135">
        <v>16</v>
      </c>
      <c r="D30" s="19">
        <v>4.0999999999999996</v>
      </c>
      <c r="E30" s="22">
        <f t="shared" si="24"/>
        <v>25.624999999999996</v>
      </c>
      <c r="F30" s="21">
        <f t="shared" si="25"/>
        <v>2.1670190274841437</v>
      </c>
      <c r="G30" s="85">
        <f t="shared" si="39"/>
        <v>0</v>
      </c>
      <c r="H30" s="85">
        <f t="shared" si="40"/>
        <v>100</v>
      </c>
      <c r="I30" s="84">
        <f t="shared" si="41"/>
        <v>-6.2000000000000011</v>
      </c>
      <c r="J30" s="84">
        <f t="shared" si="44"/>
        <v>39.805825242718441</v>
      </c>
      <c r="L30" s="1">
        <v>4.0999999999999996</v>
      </c>
      <c r="M30" s="1">
        <v>10.3</v>
      </c>
      <c r="O30" s="72">
        <v>20</v>
      </c>
      <c r="P30" s="7" t="s">
        <v>62</v>
      </c>
      <c r="Q30" s="135">
        <v>21.5</v>
      </c>
      <c r="R30" s="22">
        <v>3.2</v>
      </c>
      <c r="S30" s="22">
        <f t="shared" si="45"/>
        <v>14.883720930232558</v>
      </c>
      <c r="T30" s="21">
        <f t="shared" si="33"/>
        <v>1.7611447440836547</v>
      </c>
      <c r="U30" s="84">
        <f t="shared" si="46"/>
        <v>-0.69999999999999973</v>
      </c>
      <c r="V30" s="84">
        <f t="shared" si="53"/>
        <v>82.051282051282058</v>
      </c>
      <c r="W30" s="84">
        <f t="shared" si="47"/>
        <v>-0.69999999999999973</v>
      </c>
      <c r="X30" s="84">
        <f t="shared" si="48"/>
        <v>82.051282051282058</v>
      </c>
      <c r="Z30" s="150">
        <v>3.9</v>
      </c>
      <c r="AA30" s="150">
        <v>3.9</v>
      </c>
      <c r="AC30" s="72">
        <v>20</v>
      </c>
      <c r="AD30" s="7" t="s">
        <v>62</v>
      </c>
      <c r="AE30" s="135">
        <v>19.3</v>
      </c>
      <c r="AF30" s="22">
        <v>5.8</v>
      </c>
      <c r="AG30" s="22">
        <f t="shared" si="27"/>
        <v>30.051813471502587</v>
      </c>
      <c r="AH30" s="21">
        <f t="shared" si="34"/>
        <v>2.9043565348022033</v>
      </c>
      <c r="AI30" s="85">
        <f t="shared" si="35"/>
        <v>2.5999999999999996</v>
      </c>
      <c r="AJ30" s="85">
        <f t="shared" si="54"/>
        <v>181.24999999999997</v>
      </c>
      <c r="AK30" s="85">
        <f t="shared" si="13"/>
        <v>1.9</v>
      </c>
      <c r="AL30" s="85">
        <f t="shared" si="49"/>
        <v>148.71794871794873</v>
      </c>
      <c r="AN30" s="150">
        <v>3.2</v>
      </c>
      <c r="AO30" s="150">
        <v>3.9</v>
      </c>
      <c r="AQ30" s="72">
        <v>20</v>
      </c>
      <c r="AR30" s="7" t="s">
        <v>56</v>
      </c>
      <c r="AS30" s="135">
        <v>25.9</v>
      </c>
      <c r="AT30" s="22">
        <v>3.9</v>
      </c>
      <c r="AU30" s="153">
        <f t="shared" si="15"/>
        <v>15.057915057915059</v>
      </c>
      <c r="AV30" s="21">
        <f t="shared" si="16"/>
        <v>2.0689655172413794</v>
      </c>
      <c r="AW30" s="168">
        <f t="shared" si="29"/>
        <v>1.2999999999999998</v>
      </c>
      <c r="AX30" s="85">
        <f t="shared" si="30"/>
        <v>150</v>
      </c>
      <c r="AY30" s="157">
        <f t="shared" si="17"/>
        <v>-7.2999999999999989</v>
      </c>
      <c r="AZ30" s="157">
        <f t="shared" si="31"/>
        <v>34.821428571428577</v>
      </c>
      <c r="BA30"/>
      <c r="BB30" s="150">
        <v>2.6</v>
      </c>
      <c r="BC30" s="146">
        <v>11.2</v>
      </c>
      <c r="BE30" s="72">
        <v>20</v>
      </c>
      <c r="BF30" s="7" t="s">
        <v>77</v>
      </c>
      <c r="BG30" s="135">
        <v>15.6</v>
      </c>
      <c r="BH30" s="22">
        <v>4</v>
      </c>
      <c r="BI30" s="153">
        <f>BH30/BG30*100</f>
        <v>25.641025641025646</v>
      </c>
      <c r="BJ30" s="21">
        <f t="shared" si="18"/>
        <v>2.0120724346076457</v>
      </c>
      <c r="BK30" s="168">
        <f t="shared" si="52"/>
        <v>0</v>
      </c>
      <c r="BL30" s="85">
        <f t="shared" si="58"/>
        <v>100</v>
      </c>
      <c r="BM30" s="157">
        <f t="shared" si="43"/>
        <v>-9.9999999999999645E-2</v>
      </c>
      <c r="BN30" s="157">
        <f t="shared" si="59"/>
        <v>97.560975609756113</v>
      </c>
      <c r="BO30"/>
      <c r="BP30" s="165">
        <v>4</v>
      </c>
      <c r="BQ30" s="150">
        <v>4.0999999999999996</v>
      </c>
      <c r="BS30" s="72">
        <v>20</v>
      </c>
      <c r="BT30" s="7" t="s">
        <v>29</v>
      </c>
      <c r="BU30" s="135">
        <v>41.4</v>
      </c>
      <c r="BV30" s="22">
        <v>3.1</v>
      </c>
      <c r="BW30" s="153">
        <f t="shared" ref="BW30:BW37" si="60">BV30/BU30*100</f>
        <v>7.4879227053140092</v>
      </c>
      <c r="BX30" s="21">
        <f t="shared" si="36"/>
        <v>1.3870246085011186</v>
      </c>
      <c r="BY30" s="168">
        <f>BV30-CD30</f>
        <v>0</v>
      </c>
      <c r="BZ30" s="167">
        <f t="shared" si="20"/>
        <v>100</v>
      </c>
      <c r="CA30" s="157">
        <f t="shared" si="37"/>
        <v>-1.1999999999999997</v>
      </c>
      <c r="CB30" s="157">
        <f t="shared" si="55"/>
        <v>72.093023255813961</v>
      </c>
      <c r="CC30"/>
      <c r="CD30" s="165">
        <v>3.1</v>
      </c>
      <c r="CE30" s="150">
        <v>4.3</v>
      </c>
      <c r="CG30" s="72">
        <v>20</v>
      </c>
      <c r="CH30" s="7" t="s">
        <v>86</v>
      </c>
      <c r="CI30" s="135">
        <v>10</v>
      </c>
      <c r="CJ30" s="156">
        <v>2</v>
      </c>
      <c r="CK30" s="153">
        <f t="shared" si="21"/>
        <v>20</v>
      </c>
      <c r="CL30" s="21">
        <f t="shared" si="22"/>
        <v>0.97418412079883099</v>
      </c>
      <c r="CM30" s="168">
        <f t="shared" si="9"/>
        <v>2</v>
      </c>
      <c r="CN30" s="168" t="s">
        <v>11</v>
      </c>
      <c r="CO30" s="157">
        <f t="shared" si="11"/>
        <v>-3.8</v>
      </c>
      <c r="CP30" s="157">
        <f t="shared" si="57"/>
        <v>34.482758620689658</v>
      </c>
      <c r="CQ30"/>
      <c r="CR30" s="22">
        <v>0</v>
      </c>
      <c r="CS30" s="150">
        <v>5.8</v>
      </c>
    </row>
    <row r="31" spans="1:97" ht="15" customHeight="1">
      <c r="A31" s="72">
        <v>21</v>
      </c>
      <c r="B31" s="7" t="s">
        <v>62</v>
      </c>
      <c r="C31" s="135">
        <v>19.899999999999999</v>
      </c>
      <c r="D31" s="22">
        <v>3.9</v>
      </c>
      <c r="E31" s="22">
        <f t="shared" si="24"/>
        <v>19.597989949748744</v>
      </c>
      <c r="F31" s="21">
        <f t="shared" si="25"/>
        <v>2.0613107822410148</v>
      </c>
      <c r="G31" s="84">
        <f t="shared" si="39"/>
        <v>-2.9</v>
      </c>
      <c r="H31" s="84">
        <f t="shared" si="40"/>
        <v>57.352941176470587</v>
      </c>
      <c r="I31" s="84">
        <f t="shared" si="41"/>
        <v>-6.7999999999999989</v>
      </c>
      <c r="J31" s="84">
        <f t="shared" si="44"/>
        <v>36.448598130841127</v>
      </c>
      <c r="L31" s="1">
        <v>6.8</v>
      </c>
      <c r="M31" s="1">
        <v>10.7</v>
      </c>
      <c r="O31" s="72">
        <v>21</v>
      </c>
      <c r="P31" s="7" t="s">
        <v>36</v>
      </c>
      <c r="Q31" s="135">
        <v>9.1</v>
      </c>
      <c r="R31" s="22">
        <v>0.6</v>
      </c>
      <c r="S31" s="22">
        <f t="shared" si="45"/>
        <v>6.593406593406594</v>
      </c>
      <c r="T31" s="21">
        <f>R31/181.7*100</f>
        <v>0.33021463951568519</v>
      </c>
      <c r="U31" s="84">
        <f t="shared" si="46"/>
        <v>-2.9</v>
      </c>
      <c r="V31" s="84">
        <f t="shared" si="53"/>
        <v>17.142857142857142</v>
      </c>
      <c r="W31" s="84">
        <f t="shared" si="47"/>
        <v>-2.9</v>
      </c>
      <c r="X31" s="84">
        <f t="shared" si="48"/>
        <v>17.142857142857142</v>
      </c>
      <c r="Z31" s="150">
        <v>3.5</v>
      </c>
      <c r="AA31" s="150">
        <v>3.5</v>
      </c>
      <c r="AC31" s="72">
        <v>21</v>
      </c>
      <c r="AD31" s="7" t="s">
        <v>36</v>
      </c>
      <c r="AE31" s="135">
        <v>23</v>
      </c>
      <c r="AF31" s="22">
        <v>0.6</v>
      </c>
      <c r="AG31" s="22">
        <f t="shared" si="27"/>
        <v>2.6086956521739131</v>
      </c>
      <c r="AH31" s="21">
        <f t="shared" si="34"/>
        <v>0.30045067601402103</v>
      </c>
      <c r="AI31" s="85">
        <f t="shared" si="35"/>
        <v>0</v>
      </c>
      <c r="AJ31" s="85">
        <f t="shared" si="54"/>
        <v>100</v>
      </c>
      <c r="AK31" s="84">
        <f t="shared" si="13"/>
        <v>-2.9</v>
      </c>
      <c r="AL31" s="84">
        <f t="shared" si="49"/>
        <v>17.142857142857142</v>
      </c>
      <c r="AN31" s="150">
        <v>0.6</v>
      </c>
      <c r="AO31" s="150">
        <v>3.5</v>
      </c>
      <c r="AQ31" s="72">
        <v>21</v>
      </c>
      <c r="AR31" s="7" t="s">
        <v>86</v>
      </c>
      <c r="AS31" s="135">
        <v>50.2</v>
      </c>
      <c r="AT31" s="28">
        <v>3.3</v>
      </c>
      <c r="AU31" s="153">
        <f t="shared" si="15"/>
        <v>6.573705179282868</v>
      </c>
      <c r="AV31" s="21">
        <f t="shared" si="16"/>
        <v>1.7506631299734745</v>
      </c>
      <c r="AW31" s="157">
        <f t="shared" si="29"/>
        <v>-4.5</v>
      </c>
      <c r="AX31" s="84">
        <f t="shared" si="30"/>
        <v>42.307692307692307</v>
      </c>
      <c r="AY31" s="157">
        <f t="shared" si="17"/>
        <v>-2.5</v>
      </c>
      <c r="AZ31" s="157">
        <f t="shared" si="31"/>
        <v>56.896551724137936</v>
      </c>
      <c r="BA31"/>
      <c r="BB31" s="149">
        <v>7.8</v>
      </c>
      <c r="BC31" s="149">
        <v>5.8</v>
      </c>
      <c r="BE31" s="72">
        <v>21</v>
      </c>
      <c r="BF31" s="7" t="s">
        <v>78</v>
      </c>
      <c r="BG31" s="135">
        <v>81.8</v>
      </c>
      <c r="BH31" s="22">
        <v>3.4</v>
      </c>
      <c r="BI31" s="153">
        <f t="shared" si="42"/>
        <v>4.1564792176039118</v>
      </c>
      <c r="BJ31" s="21">
        <f t="shared" si="18"/>
        <v>1.7102615694164987</v>
      </c>
      <c r="BK31" s="168">
        <f t="shared" si="52"/>
        <v>2.7</v>
      </c>
      <c r="BL31" s="85">
        <f t="shared" si="58"/>
        <v>485.71428571428578</v>
      </c>
      <c r="BM31" s="168">
        <f t="shared" si="43"/>
        <v>2.7</v>
      </c>
      <c r="BN31" s="168">
        <f>BH31/BQ31*100</f>
        <v>485.71428571428578</v>
      </c>
      <c r="BO31"/>
      <c r="BP31" s="165">
        <v>0.7</v>
      </c>
      <c r="BQ31" s="150">
        <v>0.7</v>
      </c>
      <c r="BS31" s="72">
        <v>21</v>
      </c>
      <c r="BT31" s="204" t="s">
        <v>20</v>
      </c>
      <c r="BU31" s="154">
        <v>9.5</v>
      </c>
      <c r="BV31" s="160">
        <v>3</v>
      </c>
      <c r="BW31" s="107">
        <f t="shared" si="60"/>
        <v>31.578947368421051</v>
      </c>
      <c r="BX31" s="21">
        <f>BV31/223.5*100</f>
        <v>1.3422818791946309</v>
      </c>
      <c r="BY31" s="157">
        <f t="shared" si="56"/>
        <v>-2.2000000000000002</v>
      </c>
      <c r="BZ31" s="155">
        <f t="shared" si="20"/>
        <v>57.692307692307686</v>
      </c>
      <c r="CA31" s="157">
        <f t="shared" si="37"/>
        <v>-4.3</v>
      </c>
      <c r="CB31" s="157">
        <f>BV31/CE31*100</f>
        <v>41.095890410958908</v>
      </c>
      <c r="CC31"/>
      <c r="CD31" s="233">
        <v>5.2</v>
      </c>
      <c r="CE31" s="150">
        <v>7.3</v>
      </c>
      <c r="CG31" s="72">
        <v>21</v>
      </c>
      <c r="CH31" s="7" t="s">
        <v>63</v>
      </c>
      <c r="CI31" s="135">
        <v>22.6</v>
      </c>
      <c r="CJ31" s="209">
        <v>1.7</v>
      </c>
      <c r="CK31" s="153">
        <f t="shared" si="21"/>
        <v>7.5221238938053085</v>
      </c>
      <c r="CL31" s="21">
        <f t="shared" si="22"/>
        <v>0.82805650267900632</v>
      </c>
      <c r="CM31" s="157">
        <f t="shared" ref="CM31:CM37" si="61">CJ31-CR31</f>
        <v>-0.19999999999999996</v>
      </c>
      <c r="CN31" s="155">
        <f>CJ31/CR31*100</f>
        <v>89.473684210526315</v>
      </c>
      <c r="CO31" s="157">
        <f t="shared" si="11"/>
        <v>-0.50000000000000022</v>
      </c>
      <c r="CP31" s="157">
        <f t="shared" si="57"/>
        <v>77.272727272727266</v>
      </c>
      <c r="CQ31"/>
      <c r="CR31" s="28">
        <v>1.9</v>
      </c>
      <c r="CS31" s="149">
        <v>2.2000000000000002</v>
      </c>
    </row>
    <row r="32" spans="1:97" ht="15" customHeight="1">
      <c r="A32" s="72">
        <v>22</v>
      </c>
      <c r="B32" s="7" t="s">
        <v>36</v>
      </c>
      <c r="C32" s="135">
        <v>14.2</v>
      </c>
      <c r="D32" s="19">
        <v>3.5</v>
      </c>
      <c r="E32" s="22">
        <f t="shared" si="24"/>
        <v>24.647887323943664</v>
      </c>
      <c r="F32" s="21">
        <f t="shared" si="25"/>
        <v>1.8498942917547569</v>
      </c>
      <c r="G32" s="85">
        <f t="shared" si="39"/>
        <v>0.60000000000000009</v>
      </c>
      <c r="H32" s="85">
        <f t="shared" si="40"/>
        <v>120.68965517241379</v>
      </c>
      <c r="I32" s="84">
        <f t="shared" si="41"/>
        <v>-5.0999999999999996</v>
      </c>
      <c r="J32" s="84">
        <f t="shared" si="44"/>
        <v>40.697674418604649</v>
      </c>
      <c r="L32" s="1">
        <v>2.9</v>
      </c>
      <c r="M32" s="1">
        <v>8.6</v>
      </c>
      <c r="O32" s="72">
        <v>22</v>
      </c>
      <c r="P32" s="7" t="s">
        <v>85</v>
      </c>
      <c r="Q32" s="135">
        <v>13.6</v>
      </c>
      <c r="R32" s="22">
        <v>2.7</v>
      </c>
      <c r="S32" s="22">
        <f t="shared" si="45"/>
        <v>19.852941176470591</v>
      </c>
      <c r="T32" s="21">
        <f t="shared" si="33"/>
        <v>1.4859658778205835</v>
      </c>
      <c r="U32" s="85">
        <f t="shared" si="46"/>
        <v>0</v>
      </c>
      <c r="V32" s="85">
        <f t="shared" si="53"/>
        <v>100</v>
      </c>
      <c r="W32" s="85">
        <f t="shared" si="47"/>
        <v>0</v>
      </c>
      <c r="X32" s="85">
        <f>R32/AA32*100</f>
        <v>100</v>
      </c>
      <c r="Z32" s="150">
        <v>2.7</v>
      </c>
      <c r="AA32" s="150">
        <v>2.7</v>
      </c>
      <c r="AC32" s="72">
        <v>22</v>
      </c>
      <c r="AD32" s="7" t="s">
        <v>85</v>
      </c>
      <c r="AE32" s="135">
        <v>26.2</v>
      </c>
      <c r="AF32" s="19">
        <v>10.4</v>
      </c>
      <c r="AG32" s="22">
        <f t="shared" si="27"/>
        <v>39.694656488549626</v>
      </c>
      <c r="AH32" s="21">
        <f t="shared" si="34"/>
        <v>5.207811717576365</v>
      </c>
      <c r="AI32" s="85">
        <f t="shared" si="35"/>
        <v>7.7</v>
      </c>
      <c r="AJ32" s="85">
        <f t="shared" si="54"/>
        <v>385.18518518518516</v>
      </c>
      <c r="AK32" s="85">
        <f t="shared" si="13"/>
        <v>7.7</v>
      </c>
      <c r="AL32" s="85">
        <f>AF32/AO32*100</f>
        <v>385.18518518518516</v>
      </c>
      <c r="AN32" s="150">
        <v>2.7</v>
      </c>
      <c r="AO32" s="150">
        <v>2.7</v>
      </c>
      <c r="AQ32" s="72">
        <v>22</v>
      </c>
      <c r="AR32" s="7" t="s">
        <v>29</v>
      </c>
      <c r="AS32" s="135">
        <v>26.9</v>
      </c>
      <c r="AT32" s="22">
        <v>3</v>
      </c>
      <c r="AU32" s="153">
        <f t="shared" si="15"/>
        <v>11.152416356877325</v>
      </c>
      <c r="AV32" s="21">
        <f t="shared" si="16"/>
        <v>1.5915119363395225</v>
      </c>
      <c r="AW32" s="168">
        <f t="shared" si="29"/>
        <v>0</v>
      </c>
      <c r="AX32" s="85">
        <f t="shared" si="30"/>
        <v>100</v>
      </c>
      <c r="AY32" s="157">
        <f t="shared" si="17"/>
        <v>-1.2999999999999998</v>
      </c>
      <c r="AZ32" s="157">
        <f t="shared" si="31"/>
        <v>69.767441860465112</v>
      </c>
      <c r="BA32"/>
      <c r="BB32" s="150">
        <v>3</v>
      </c>
      <c r="BC32" s="150">
        <v>4.3</v>
      </c>
      <c r="BE32" s="72">
        <v>22</v>
      </c>
      <c r="BF32" s="7" t="s">
        <v>85</v>
      </c>
      <c r="BG32" s="135">
        <v>32.5</v>
      </c>
      <c r="BH32" s="22">
        <v>3.2</v>
      </c>
      <c r="BI32" s="153">
        <f t="shared" si="42"/>
        <v>9.8461538461538467</v>
      </c>
      <c r="BJ32" s="21">
        <f t="shared" si="18"/>
        <v>1.6096579476861168</v>
      </c>
      <c r="BK32" s="168">
        <f t="shared" si="52"/>
        <v>1.4000000000000001</v>
      </c>
      <c r="BL32" s="85">
        <f t="shared" si="58"/>
        <v>177.7777777777778</v>
      </c>
      <c r="BM32" s="168">
        <f t="shared" si="43"/>
        <v>0.5</v>
      </c>
      <c r="BN32" s="168">
        <f t="shared" si="59"/>
        <v>118.5185185185185</v>
      </c>
      <c r="BO32"/>
      <c r="BP32" s="165">
        <v>1.8</v>
      </c>
      <c r="BQ32" s="150">
        <v>2.7</v>
      </c>
      <c r="BS32" s="72">
        <v>22</v>
      </c>
      <c r="BT32" s="7" t="s">
        <v>85</v>
      </c>
      <c r="BU32" s="135">
        <v>76.3</v>
      </c>
      <c r="BV32" s="22">
        <v>2.7</v>
      </c>
      <c r="BW32" s="153">
        <f t="shared" si="60"/>
        <v>3.5386631716906951</v>
      </c>
      <c r="BX32" s="21">
        <f>BV32/223.5*100</f>
        <v>1.2080536912751678</v>
      </c>
      <c r="BY32" s="157">
        <f t="shared" si="56"/>
        <v>-0.5</v>
      </c>
      <c r="BZ32" s="155">
        <f t="shared" si="20"/>
        <v>84.375</v>
      </c>
      <c r="CA32" s="168">
        <f t="shared" si="37"/>
        <v>0</v>
      </c>
      <c r="CB32" s="168">
        <f>BV32/CE32*100</f>
        <v>100</v>
      </c>
      <c r="CC32"/>
      <c r="CD32" s="165">
        <v>3.2</v>
      </c>
      <c r="CE32" s="150">
        <v>2.7</v>
      </c>
      <c r="CG32" s="72">
        <v>22</v>
      </c>
      <c r="CH32" s="159" t="s">
        <v>75</v>
      </c>
      <c r="CI32" s="154">
        <v>13.5</v>
      </c>
      <c r="CJ32" s="209">
        <v>1.7</v>
      </c>
      <c r="CK32" s="153">
        <f t="shared" si="21"/>
        <v>12.592592592592592</v>
      </c>
      <c r="CL32" s="21">
        <f t="shared" si="22"/>
        <v>0.82805650267900632</v>
      </c>
      <c r="CM32" s="168">
        <f t="shared" si="61"/>
        <v>0</v>
      </c>
      <c r="CN32" s="167">
        <f>CJ32/CR32*100</f>
        <v>100</v>
      </c>
      <c r="CO32" s="168">
        <f t="shared" si="11"/>
        <v>1.7</v>
      </c>
      <c r="CP32" s="168" t="s">
        <v>11</v>
      </c>
      <c r="CQ32"/>
      <c r="CR32" s="160">
        <v>1.7</v>
      </c>
      <c r="CS32" s="150">
        <v>0</v>
      </c>
    </row>
    <row r="33" spans="1:97" ht="15" customHeight="1">
      <c r="A33" s="72">
        <v>23</v>
      </c>
      <c r="B33" s="7" t="s">
        <v>85</v>
      </c>
      <c r="C33" s="135">
        <v>20.5</v>
      </c>
      <c r="D33" s="19">
        <v>2.7</v>
      </c>
      <c r="E33" s="22">
        <f t="shared" si="24"/>
        <v>13.170731707317074</v>
      </c>
      <c r="F33" s="21">
        <f t="shared" si="25"/>
        <v>1.4270613107822412</v>
      </c>
      <c r="G33" s="85">
        <f t="shared" si="39"/>
        <v>1.2000000000000002</v>
      </c>
      <c r="H33" s="85">
        <f t="shared" si="40"/>
        <v>180</v>
      </c>
      <c r="I33" s="84">
        <f t="shared" si="41"/>
        <v>-0.5</v>
      </c>
      <c r="J33" s="84">
        <f t="shared" si="44"/>
        <v>84.375</v>
      </c>
      <c r="L33" s="1">
        <v>1.5</v>
      </c>
      <c r="M33" s="1">
        <v>3.2</v>
      </c>
      <c r="O33" s="72">
        <v>23</v>
      </c>
      <c r="P33" s="7" t="s">
        <v>49</v>
      </c>
      <c r="Q33" s="135">
        <v>22.7</v>
      </c>
      <c r="R33" s="28">
        <v>2.5</v>
      </c>
      <c r="S33" s="22">
        <f t="shared" si="45"/>
        <v>11.013215859030838</v>
      </c>
      <c r="T33" s="21">
        <f t="shared" si="33"/>
        <v>1.3758943313153551</v>
      </c>
      <c r="U33" s="85">
        <f t="shared" si="46"/>
        <v>0</v>
      </c>
      <c r="V33" s="85">
        <f t="shared" si="53"/>
        <v>100</v>
      </c>
      <c r="W33" s="85">
        <f t="shared" si="47"/>
        <v>0</v>
      </c>
      <c r="X33" s="85">
        <f t="shared" si="48"/>
        <v>100</v>
      </c>
      <c r="Z33" s="149">
        <v>2.5</v>
      </c>
      <c r="AA33" s="149">
        <v>2.5</v>
      </c>
      <c r="AC33" s="72">
        <v>23</v>
      </c>
      <c r="AD33" s="7" t="s">
        <v>49</v>
      </c>
      <c r="AE33" s="135">
        <v>16.3</v>
      </c>
      <c r="AF33" s="28">
        <v>2.5</v>
      </c>
      <c r="AG33" s="22">
        <f t="shared" si="27"/>
        <v>15.337423312883436</v>
      </c>
      <c r="AH33" s="21">
        <f>AF33/199.7*100</f>
        <v>1.2518778167250877</v>
      </c>
      <c r="AI33" s="85">
        <f t="shared" si="35"/>
        <v>0</v>
      </c>
      <c r="AJ33" s="85">
        <f t="shared" si="54"/>
        <v>100</v>
      </c>
      <c r="AK33" s="85">
        <f t="shared" si="13"/>
        <v>0</v>
      </c>
      <c r="AL33" s="85">
        <f t="shared" ref="AL33:AL46" si="62">AF33/AO33*100</f>
        <v>100</v>
      </c>
      <c r="AN33" s="149">
        <v>2.5</v>
      </c>
      <c r="AO33" s="149">
        <v>2.5</v>
      </c>
      <c r="AQ33" s="72">
        <v>23</v>
      </c>
      <c r="AR33" s="7" t="s">
        <v>63</v>
      </c>
      <c r="AS33" s="135">
        <v>23.3</v>
      </c>
      <c r="AT33" s="28">
        <v>2.6</v>
      </c>
      <c r="AU33" s="153">
        <f t="shared" si="15"/>
        <v>11.158798283261802</v>
      </c>
      <c r="AV33" s="21">
        <f t="shared" si="16"/>
        <v>1.3793103448275863</v>
      </c>
      <c r="AW33" s="157">
        <f t="shared" si="29"/>
        <v>-0.19999999999999973</v>
      </c>
      <c r="AX33" s="84">
        <f>AT33/BB33*100</f>
        <v>92.857142857142875</v>
      </c>
      <c r="AY33" s="157">
        <f t="shared" si="17"/>
        <v>0.39999999999999991</v>
      </c>
      <c r="AZ33" s="157">
        <f t="shared" si="31"/>
        <v>118.18181818181816</v>
      </c>
      <c r="BA33"/>
      <c r="BB33" s="149">
        <v>2.8</v>
      </c>
      <c r="BC33" s="149">
        <v>2.2000000000000002</v>
      </c>
      <c r="BE33" s="72">
        <v>23</v>
      </c>
      <c r="BF33" s="7" t="s">
        <v>29</v>
      </c>
      <c r="BG33" s="135">
        <v>22.2</v>
      </c>
      <c r="BH33" s="22">
        <v>3.1</v>
      </c>
      <c r="BI33" s="153">
        <f t="shared" si="42"/>
        <v>13.963963963963966</v>
      </c>
      <c r="BJ33" s="21">
        <f t="shared" si="18"/>
        <v>1.5593561368209254</v>
      </c>
      <c r="BK33" s="168">
        <f t="shared" si="52"/>
        <v>0.10000000000000009</v>
      </c>
      <c r="BL33" s="85">
        <f t="shared" si="58"/>
        <v>103.33333333333334</v>
      </c>
      <c r="BM33" s="157">
        <f t="shared" si="43"/>
        <v>-1.1999999999999997</v>
      </c>
      <c r="BN33" s="157">
        <f t="shared" si="59"/>
        <v>72.093023255813961</v>
      </c>
      <c r="BO33"/>
      <c r="BP33" s="165">
        <v>3</v>
      </c>
      <c r="BQ33" s="150">
        <v>4.3</v>
      </c>
      <c r="BS33" s="72">
        <v>23</v>
      </c>
      <c r="BT33" s="7" t="s">
        <v>49</v>
      </c>
      <c r="BU33" s="135">
        <v>14.8</v>
      </c>
      <c r="BV33" s="28">
        <v>2.5</v>
      </c>
      <c r="BW33" s="153">
        <f t="shared" si="60"/>
        <v>16.891891891891891</v>
      </c>
      <c r="BX33" s="21">
        <f t="shared" si="36"/>
        <v>1.1185682326621924</v>
      </c>
      <c r="BY33" s="168">
        <f>BV33-CD33</f>
        <v>0</v>
      </c>
      <c r="BZ33" s="167">
        <f t="shared" si="20"/>
        <v>100</v>
      </c>
      <c r="CA33" s="168">
        <f t="shared" si="37"/>
        <v>0</v>
      </c>
      <c r="CB33" s="168">
        <f>BV33/CE33*100</f>
        <v>100</v>
      </c>
      <c r="CC33"/>
      <c r="CD33" s="165">
        <v>2.5</v>
      </c>
      <c r="CE33" s="149">
        <v>2.5</v>
      </c>
      <c r="CG33" s="72">
        <v>23</v>
      </c>
      <c r="CH33" s="204" t="s">
        <v>61</v>
      </c>
      <c r="CI33" s="154">
        <v>81.8</v>
      </c>
      <c r="CJ33" s="655">
        <v>1.2</v>
      </c>
      <c r="CK33" s="153">
        <f t="shared" si="21"/>
        <v>1.4669926650366749</v>
      </c>
      <c r="CL33" s="21">
        <f t="shared" si="22"/>
        <v>0.58451047247929855</v>
      </c>
      <c r="CM33" s="157">
        <f t="shared" si="61"/>
        <v>-5.0999999999999996</v>
      </c>
      <c r="CN33" s="155">
        <f>CJ33/CR33*100</f>
        <v>19.047619047619047</v>
      </c>
      <c r="CO33" s="168">
        <f t="shared" si="11"/>
        <v>1.2</v>
      </c>
      <c r="CP33" s="168" t="s">
        <v>11</v>
      </c>
      <c r="CQ33"/>
      <c r="CR33" s="156">
        <v>6.3</v>
      </c>
      <c r="CS33" s="150">
        <v>0</v>
      </c>
    </row>
    <row r="34" spans="1:97" ht="15" customHeight="1">
      <c r="A34" s="72">
        <v>24</v>
      </c>
      <c r="B34" s="7" t="s">
        <v>49</v>
      </c>
      <c r="C34" s="135">
        <v>13.7</v>
      </c>
      <c r="D34" s="29">
        <v>2.5</v>
      </c>
      <c r="E34" s="22">
        <f t="shared" si="24"/>
        <v>18.248175182481752</v>
      </c>
      <c r="F34" s="21">
        <f t="shared" si="25"/>
        <v>1.3213530655391121</v>
      </c>
      <c r="G34" s="85">
        <f t="shared" si="39"/>
        <v>0</v>
      </c>
      <c r="H34" s="85">
        <f t="shared" si="40"/>
        <v>100</v>
      </c>
      <c r="I34" s="85">
        <f t="shared" si="41"/>
        <v>2.5</v>
      </c>
      <c r="J34" s="85" t="s">
        <v>11</v>
      </c>
      <c r="L34" s="1">
        <v>2.5</v>
      </c>
      <c r="M34" s="1">
        <v>0</v>
      </c>
      <c r="O34" s="72">
        <v>24</v>
      </c>
      <c r="P34" s="7" t="s">
        <v>63</v>
      </c>
      <c r="Q34" s="135">
        <v>23.6</v>
      </c>
      <c r="R34" s="28">
        <v>2.2999999999999998</v>
      </c>
      <c r="S34" s="22">
        <f t="shared" si="45"/>
        <v>9.7457627118644066</v>
      </c>
      <c r="T34" s="21">
        <f t="shared" si="33"/>
        <v>1.2658227848101267</v>
      </c>
      <c r="U34" s="85">
        <f t="shared" si="46"/>
        <v>9.9999999999999645E-2</v>
      </c>
      <c r="V34" s="85">
        <f t="shared" si="53"/>
        <v>104.54545454545452</v>
      </c>
      <c r="W34" s="85">
        <f t="shared" si="47"/>
        <v>9.9999999999999645E-2</v>
      </c>
      <c r="X34" s="85">
        <f t="shared" si="48"/>
        <v>104.54545454545452</v>
      </c>
      <c r="Z34" s="149">
        <v>2.2000000000000002</v>
      </c>
      <c r="AA34" s="149">
        <v>2.2000000000000002</v>
      </c>
      <c r="AC34" s="72">
        <v>24</v>
      </c>
      <c r="AD34" s="7" t="s">
        <v>63</v>
      </c>
      <c r="AE34" s="135">
        <v>22.3</v>
      </c>
      <c r="AF34" s="28">
        <v>2.8</v>
      </c>
      <c r="AG34" s="22">
        <f t="shared" si="27"/>
        <v>12.556053811659194</v>
      </c>
      <c r="AH34" s="21">
        <f t="shared" si="34"/>
        <v>1.4021031547320981</v>
      </c>
      <c r="AI34" s="85">
        <f t="shared" si="35"/>
        <v>0.5</v>
      </c>
      <c r="AJ34" s="85">
        <f t="shared" si="54"/>
        <v>121.73913043478262</v>
      </c>
      <c r="AK34" s="85">
        <f t="shared" si="13"/>
        <v>0.59999999999999964</v>
      </c>
      <c r="AL34" s="85">
        <f t="shared" si="62"/>
        <v>127.27272727272725</v>
      </c>
      <c r="AN34" s="149">
        <v>2.2999999999999998</v>
      </c>
      <c r="AO34" s="149">
        <v>2.2000000000000002</v>
      </c>
      <c r="AQ34" s="72">
        <v>24</v>
      </c>
      <c r="AR34" s="7" t="s">
        <v>49</v>
      </c>
      <c r="AS34" s="135">
        <v>14.4</v>
      </c>
      <c r="AT34" s="28">
        <v>2.5</v>
      </c>
      <c r="AU34" s="153">
        <f t="shared" si="15"/>
        <v>17.361111111111111</v>
      </c>
      <c r="AV34" s="21">
        <f t="shared" si="16"/>
        <v>1.3262599469496021</v>
      </c>
      <c r="AW34" s="168">
        <f>AT34-BB34</f>
        <v>0</v>
      </c>
      <c r="AX34" s="85">
        <f t="shared" si="30"/>
        <v>100</v>
      </c>
      <c r="AY34" s="168">
        <f t="shared" si="17"/>
        <v>0</v>
      </c>
      <c r="AZ34" s="168">
        <f t="shared" si="31"/>
        <v>100</v>
      </c>
      <c r="BA34"/>
      <c r="BB34" s="149">
        <v>2.5</v>
      </c>
      <c r="BC34" s="149">
        <v>2.5</v>
      </c>
      <c r="BE34" s="72">
        <v>24</v>
      </c>
      <c r="BF34" s="7" t="s">
        <v>63</v>
      </c>
      <c r="BG34" s="135">
        <v>23.5</v>
      </c>
      <c r="BH34" s="28">
        <v>2.5</v>
      </c>
      <c r="BI34" s="153">
        <f t="shared" si="42"/>
        <v>10.638297872340425</v>
      </c>
      <c r="BJ34" s="21">
        <f t="shared" si="18"/>
        <v>1.2575452716297786</v>
      </c>
      <c r="BK34" s="157">
        <f t="shared" si="52"/>
        <v>-0.10000000000000009</v>
      </c>
      <c r="BL34" s="84">
        <f t="shared" si="58"/>
        <v>96.153846153846146</v>
      </c>
      <c r="BM34" s="157">
        <f t="shared" si="43"/>
        <v>0.29999999999999982</v>
      </c>
      <c r="BN34" s="157">
        <f t="shared" si="59"/>
        <v>113.63636363636363</v>
      </c>
      <c r="BO34"/>
      <c r="BP34" s="165">
        <v>2.6</v>
      </c>
      <c r="BQ34" s="149">
        <v>2.2000000000000002</v>
      </c>
      <c r="BS34" s="72">
        <v>24</v>
      </c>
      <c r="BT34" s="7" t="s">
        <v>91</v>
      </c>
      <c r="BU34" s="135">
        <v>35.700000000000003</v>
      </c>
      <c r="BV34" s="28">
        <v>2.2000000000000002</v>
      </c>
      <c r="BW34" s="156">
        <f t="shared" si="60"/>
        <v>6.1624649859943981</v>
      </c>
      <c r="BX34" s="21">
        <f t="shared" si="36"/>
        <v>0.9843400447427294</v>
      </c>
      <c r="BY34" s="157">
        <f>BV34-CD34</f>
        <v>-9.9999999999999645E-2</v>
      </c>
      <c r="BZ34" s="155">
        <f t="shared" si="20"/>
        <v>95.652173913043498</v>
      </c>
      <c r="CA34" s="157">
        <f t="shared" si="37"/>
        <v>-3.3</v>
      </c>
      <c r="CB34" s="157">
        <f>BV34/CE34*100</f>
        <v>40</v>
      </c>
      <c r="CC34"/>
      <c r="CD34" s="165">
        <v>2.2999999999999998</v>
      </c>
      <c r="CE34" s="149">
        <v>5.5</v>
      </c>
      <c r="CG34" s="72">
        <v>24</v>
      </c>
      <c r="CH34" s="7" t="s">
        <v>59</v>
      </c>
      <c r="CI34" s="135">
        <v>18.399999999999999</v>
      </c>
      <c r="CJ34" s="209">
        <v>1.2</v>
      </c>
      <c r="CK34" s="153">
        <f t="shared" si="21"/>
        <v>6.5217391304347823</v>
      </c>
      <c r="CL34" s="21">
        <f t="shared" si="22"/>
        <v>0.58451047247929855</v>
      </c>
      <c r="CM34" s="168">
        <f t="shared" si="61"/>
        <v>0</v>
      </c>
      <c r="CN34" s="167">
        <f>CJ34/CR34*100</f>
        <v>100</v>
      </c>
      <c r="CO34" s="168">
        <f t="shared" si="11"/>
        <v>0</v>
      </c>
      <c r="CP34" s="168">
        <f>CJ34/CS34*100</f>
        <v>100</v>
      </c>
      <c r="CQ34"/>
      <c r="CR34" s="22">
        <v>1.2</v>
      </c>
      <c r="CS34" s="150">
        <v>1.2</v>
      </c>
    </row>
    <row r="35" spans="1:97" ht="15" customHeight="1">
      <c r="A35" s="72">
        <v>25</v>
      </c>
      <c r="B35" s="7" t="s">
        <v>63</v>
      </c>
      <c r="C35" s="135">
        <v>28.1</v>
      </c>
      <c r="D35" s="29">
        <v>2.2000000000000002</v>
      </c>
      <c r="E35" s="22">
        <f t="shared" si="24"/>
        <v>7.8291814946619214</v>
      </c>
      <c r="F35" s="21">
        <f t="shared" si="25"/>
        <v>1.1627906976744187</v>
      </c>
      <c r="G35" s="85">
        <f t="shared" si="39"/>
        <v>0.30000000000000027</v>
      </c>
      <c r="H35" s="85">
        <f t="shared" si="40"/>
        <v>115.78947368421053</v>
      </c>
      <c r="I35" s="85">
        <f t="shared" si="41"/>
        <v>2.2000000000000002</v>
      </c>
      <c r="J35" s="85" t="s">
        <v>11</v>
      </c>
      <c r="L35" s="1">
        <v>1.9</v>
      </c>
      <c r="M35" s="1">
        <v>0</v>
      </c>
      <c r="O35" s="72">
        <v>25</v>
      </c>
      <c r="P35" s="7" t="s">
        <v>22</v>
      </c>
      <c r="Q35" s="135">
        <v>2.2000000000000002</v>
      </c>
      <c r="R35" s="26">
        <v>1.3</v>
      </c>
      <c r="S35" s="107">
        <f t="shared" si="45"/>
        <v>59.090909090909079</v>
      </c>
      <c r="T35" s="21">
        <f t="shared" si="33"/>
        <v>0.7154650522839846</v>
      </c>
      <c r="U35" s="85">
        <f t="shared" si="46"/>
        <v>0.10000000000000009</v>
      </c>
      <c r="V35" s="85">
        <f t="shared" si="53"/>
        <v>108.33333333333334</v>
      </c>
      <c r="W35" s="85">
        <f t="shared" si="47"/>
        <v>0.10000000000000009</v>
      </c>
      <c r="X35" s="85">
        <f t="shared" si="48"/>
        <v>108.33333333333334</v>
      </c>
      <c r="Z35" s="148">
        <v>1.2</v>
      </c>
      <c r="AA35" s="148">
        <v>1.2</v>
      </c>
      <c r="AC35" s="72">
        <v>25</v>
      </c>
      <c r="AD35" s="7" t="s">
        <v>22</v>
      </c>
      <c r="AE35" s="135">
        <v>3.2</v>
      </c>
      <c r="AF35" s="26">
        <v>1.3</v>
      </c>
      <c r="AG35" s="22">
        <f t="shared" si="27"/>
        <v>40.625</v>
      </c>
      <c r="AH35" s="21">
        <f t="shared" si="34"/>
        <v>0.65097646469704562</v>
      </c>
      <c r="AI35" s="85">
        <f t="shared" si="35"/>
        <v>0</v>
      </c>
      <c r="AJ35" s="85">
        <f t="shared" si="54"/>
        <v>100</v>
      </c>
      <c r="AK35" s="85">
        <f t="shared" si="13"/>
        <v>0.10000000000000009</v>
      </c>
      <c r="AL35" s="85">
        <f t="shared" si="62"/>
        <v>108.33333333333334</v>
      </c>
      <c r="AN35" s="148">
        <v>1.3</v>
      </c>
      <c r="AO35" s="148">
        <v>1.2</v>
      </c>
      <c r="AQ35" s="72">
        <v>25</v>
      </c>
      <c r="AR35" s="7" t="s">
        <v>85</v>
      </c>
      <c r="AS35" s="135">
        <v>15.8</v>
      </c>
      <c r="AT35" s="22">
        <v>1.8</v>
      </c>
      <c r="AU35" s="153">
        <f t="shared" si="15"/>
        <v>11.39240506329114</v>
      </c>
      <c r="AV35" s="21">
        <f t="shared" si="16"/>
        <v>0.9549071618037136</v>
      </c>
      <c r="AW35" s="157">
        <f t="shared" si="29"/>
        <v>-8.6</v>
      </c>
      <c r="AX35" s="84">
        <f t="shared" si="30"/>
        <v>17.307692307692307</v>
      </c>
      <c r="AY35" s="157">
        <f t="shared" si="17"/>
        <v>-0.90000000000000013</v>
      </c>
      <c r="AZ35" s="157">
        <f t="shared" si="31"/>
        <v>66.666666666666657</v>
      </c>
      <c r="BA35"/>
      <c r="BB35" s="150">
        <v>10.4</v>
      </c>
      <c r="BC35" s="150">
        <v>2.7</v>
      </c>
      <c r="BE35" s="72">
        <v>25</v>
      </c>
      <c r="BF35" s="7" t="s">
        <v>49</v>
      </c>
      <c r="BG35" s="135">
        <v>12.8</v>
      </c>
      <c r="BH35" s="28">
        <v>2.5</v>
      </c>
      <c r="BI35" s="153">
        <f t="shared" si="42"/>
        <v>19.53125</v>
      </c>
      <c r="BJ35" s="21">
        <f t="shared" si="18"/>
        <v>1.2575452716297786</v>
      </c>
      <c r="BK35" s="168">
        <f>BH35-BP35</f>
        <v>0</v>
      </c>
      <c r="BL35" s="85">
        <f t="shared" si="58"/>
        <v>100</v>
      </c>
      <c r="BM35" s="168">
        <f t="shared" si="43"/>
        <v>0</v>
      </c>
      <c r="BN35" s="168">
        <f t="shared" si="59"/>
        <v>100</v>
      </c>
      <c r="BO35"/>
      <c r="BP35" s="165">
        <v>2.5</v>
      </c>
      <c r="BQ35" s="149">
        <v>2.5</v>
      </c>
      <c r="BS35" s="72">
        <v>25</v>
      </c>
      <c r="BT35" s="7" t="s">
        <v>63</v>
      </c>
      <c r="BU35" s="135">
        <v>23.2</v>
      </c>
      <c r="BV35" s="28">
        <v>1.9</v>
      </c>
      <c r="BW35" s="153">
        <f t="shared" si="60"/>
        <v>8.1896551724137936</v>
      </c>
      <c r="BX35" s="21">
        <f t="shared" si="36"/>
        <v>0.85011185682326629</v>
      </c>
      <c r="BY35" s="157">
        <f t="shared" si="56"/>
        <v>-0.60000000000000009</v>
      </c>
      <c r="BZ35" s="155">
        <f t="shared" si="20"/>
        <v>76</v>
      </c>
      <c r="CA35" s="157">
        <f t="shared" si="37"/>
        <v>-0.30000000000000027</v>
      </c>
      <c r="CB35" s="157">
        <f>BV35/CE35*100</f>
        <v>86.36363636363636</v>
      </c>
      <c r="CC35"/>
      <c r="CD35" s="165">
        <v>2.5</v>
      </c>
      <c r="CE35" s="149">
        <v>2.2000000000000002</v>
      </c>
      <c r="CG35" s="72">
        <v>25</v>
      </c>
      <c r="CH35" s="7" t="s">
        <v>87</v>
      </c>
      <c r="CI35" s="135">
        <v>537.70000000000005</v>
      </c>
      <c r="CJ35" s="209">
        <v>1.2</v>
      </c>
      <c r="CK35" s="153">
        <f t="shared" si="21"/>
        <v>0.22317277292170351</v>
      </c>
      <c r="CL35" s="21">
        <f t="shared" si="22"/>
        <v>0.58451047247929855</v>
      </c>
      <c r="CM35" s="168">
        <f t="shared" si="61"/>
        <v>0</v>
      </c>
      <c r="CN35" s="167">
        <f>CJ35/CR35*100</f>
        <v>100</v>
      </c>
      <c r="CO35" s="168">
        <f t="shared" si="11"/>
        <v>0</v>
      </c>
      <c r="CP35" s="168">
        <f>CJ35/CS35*100</f>
        <v>100</v>
      </c>
      <c r="CQ35"/>
      <c r="CR35" s="22">
        <v>1.2</v>
      </c>
      <c r="CS35" s="150">
        <v>1.2</v>
      </c>
    </row>
    <row r="36" spans="1:97" ht="15" customHeight="1">
      <c r="A36" s="72">
        <v>26</v>
      </c>
      <c r="B36" s="7" t="s">
        <v>22</v>
      </c>
      <c r="C36" s="135">
        <v>2.2999999999999998</v>
      </c>
      <c r="D36" s="25">
        <v>1.2</v>
      </c>
      <c r="E36" s="107">
        <f t="shared" si="24"/>
        <v>52.173913043478258</v>
      </c>
      <c r="F36" s="21">
        <f t="shared" si="25"/>
        <v>0.63424947145877375</v>
      </c>
      <c r="G36" s="85">
        <f t="shared" si="39"/>
        <v>0</v>
      </c>
      <c r="H36" s="85">
        <f t="shared" si="40"/>
        <v>100</v>
      </c>
      <c r="I36" s="85">
        <f t="shared" si="41"/>
        <v>1.2</v>
      </c>
      <c r="J36" s="85" t="s">
        <v>11</v>
      </c>
      <c r="L36" s="1">
        <v>1.2</v>
      </c>
      <c r="M36" s="1">
        <v>0</v>
      </c>
      <c r="O36" s="72">
        <v>26</v>
      </c>
      <c r="P36" s="7" t="s">
        <v>59</v>
      </c>
      <c r="Q36" s="135">
        <v>15.8</v>
      </c>
      <c r="R36" s="22">
        <v>1.2</v>
      </c>
      <c r="S36" s="22">
        <f t="shared" si="45"/>
        <v>7.5949367088607582</v>
      </c>
      <c r="T36" s="21">
        <f t="shared" si="33"/>
        <v>0.66042927903137039</v>
      </c>
      <c r="U36" s="85">
        <f t="shared" si="46"/>
        <v>0</v>
      </c>
      <c r="V36" s="85">
        <f t="shared" si="53"/>
        <v>100</v>
      </c>
      <c r="W36" s="85">
        <f t="shared" si="47"/>
        <v>0</v>
      </c>
      <c r="X36" s="85">
        <f t="shared" si="48"/>
        <v>100</v>
      </c>
      <c r="Z36" s="150">
        <v>1.2</v>
      </c>
      <c r="AA36" s="150">
        <v>1.2</v>
      </c>
      <c r="AC36" s="72">
        <v>26</v>
      </c>
      <c r="AD36" s="7" t="s">
        <v>59</v>
      </c>
      <c r="AE36" s="135">
        <v>20</v>
      </c>
      <c r="AF36" s="22">
        <v>1.2</v>
      </c>
      <c r="AG36" s="22">
        <f t="shared" si="27"/>
        <v>6</v>
      </c>
      <c r="AH36" s="21">
        <f t="shared" si="34"/>
        <v>0.60090135202804207</v>
      </c>
      <c r="AI36" s="85">
        <f t="shared" si="35"/>
        <v>0</v>
      </c>
      <c r="AJ36" s="85">
        <f t="shared" si="54"/>
        <v>100</v>
      </c>
      <c r="AK36" s="85">
        <f t="shared" si="13"/>
        <v>0</v>
      </c>
      <c r="AL36" s="85">
        <f t="shared" si="62"/>
        <v>100</v>
      </c>
      <c r="AN36" s="150">
        <v>1.2</v>
      </c>
      <c r="AO36" s="150">
        <v>1.2</v>
      </c>
      <c r="AQ36" s="72">
        <v>26</v>
      </c>
      <c r="AR36" s="7" t="s">
        <v>22</v>
      </c>
      <c r="AS36" s="135">
        <v>37.200000000000003</v>
      </c>
      <c r="AT36" s="26">
        <v>1.3</v>
      </c>
      <c r="AU36" s="153">
        <f t="shared" si="15"/>
        <v>3.4946236559139781</v>
      </c>
      <c r="AV36" s="21">
        <f t="shared" si="16"/>
        <v>0.68965517241379315</v>
      </c>
      <c r="AW36" s="168">
        <f t="shared" si="29"/>
        <v>0</v>
      </c>
      <c r="AX36" s="85">
        <f t="shared" si="30"/>
        <v>100</v>
      </c>
      <c r="AY36" s="168">
        <f t="shared" si="17"/>
        <v>0.10000000000000009</v>
      </c>
      <c r="AZ36" s="168">
        <f t="shared" si="31"/>
        <v>108.33333333333334</v>
      </c>
      <c r="BA36"/>
      <c r="BB36" s="148">
        <v>1.3</v>
      </c>
      <c r="BC36" s="148">
        <v>1.2</v>
      </c>
      <c r="BE36" s="72">
        <v>26</v>
      </c>
      <c r="BF36" s="7" t="s">
        <v>91</v>
      </c>
      <c r="BG36" s="135">
        <v>2.2999999999999998</v>
      </c>
      <c r="BH36" s="28">
        <v>2.2999999999999998</v>
      </c>
      <c r="BI36" s="107">
        <f t="shared" si="42"/>
        <v>100</v>
      </c>
      <c r="BJ36" s="21">
        <f t="shared" si="18"/>
        <v>1.1569416498993961</v>
      </c>
      <c r="BK36" s="157">
        <f t="shared" ref="BK36:BK44" si="63">BH36-BP36</f>
        <v>-4.5</v>
      </c>
      <c r="BL36" s="84">
        <f t="shared" si="58"/>
        <v>33.823529411764703</v>
      </c>
      <c r="BM36" s="157">
        <f t="shared" si="43"/>
        <v>-3.2</v>
      </c>
      <c r="BN36" s="157">
        <f t="shared" si="59"/>
        <v>41.818181818181813</v>
      </c>
      <c r="BO36"/>
      <c r="BP36" s="165">
        <v>6.8</v>
      </c>
      <c r="BQ36" s="149">
        <v>5.5</v>
      </c>
      <c r="BS36" s="72">
        <v>26</v>
      </c>
      <c r="BT36" s="159" t="s">
        <v>75</v>
      </c>
      <c r="BU36" s="154">
        <v>14.7</v>
      </c>
      <c r="BV36" s="160">
        <v>1.7</v>
      </c>
      <c r="BW36" s="153">
        <f t="shared" si="60"/>
        <v>11.564625850340136</v>
      </c>
      <c r="BX36" s="21">
        <f t="shared" si="36"/>
        <v>0.76062639821029077</v>
      </c>
      <c r="BY36" s="157">
        <f t="shared" si="56"/>
        <v>-0.10000000000000009</v>
      </c>
      <c r="BZ36" s="155">
        <f t="shared" si="20"/>
        <v>94.444444444444443</v>
      </c>
      <c r="CA36" s="168">
        <f t="shared" si="37"/>
        <v>1.7</v>
      </c>
      <c r="CB36" s="168" t="s">
        <v>11</v>
      </c>
      <c r="CC36"/>
      <c r="CD36" s="233">
        <v>1.8</v>
      </c>
      <c r="CE36" s="150">
        <v>0</v>
      </c>
      <c r="CG36" s="72">
        <v>26</v>
      </c>
      <c r="CH36" s="7" t="s">
        <v>80</v>
      </c>
      <c r="CI36" s="135">
        <v>76</v>
      </c>
      <c r="CJ36" s="209">
        <v>1</v>
      </c>
      <c r="CK36" s="153">
        <f t="shared" si="21"/>
        <v>1.3157894736842104</v>
      </c>
      <c r="CL36" s="21">
        <f t="shared" si="22"/>
        <v>0.48709206039941549</v>
      </c>
      <c r="CM36" s="168">
        <f t="shared" si="61"/>
        <v>1</v>
      </c>
      <c r="CN36" s="168" t="s">
        <v>11</v>
      </c>
      <c r="CO36" s="168">
        <f t="shared" si="11"/>
        <v>1</v>
      </c>
      <c r="CP36" s="168" t="s">
        <v>11</v>
      </c>
      <c r="CQ36"/>
      <c r="CR36" s="22">
        <v>0</v>
      </c>
      <c r="CS36" s="150">
        <v>0</v>
      </c>
    </row>
    <row r="37" spans="1:97" ht="15" customHeight="1">
      <c r="A37" s="72">
        <v>27</v>
      </c>
      <c r="B37" s="7" t="s">
        <v>59</v>
      </c>
      <c r="C37" s="135">
        <v>3.3</v>
      </c>
      <c r="D37" s="19">
        <v>1.2</v>
      </c>
      <c r="E37" s="22">
        <f t="shared" si="24"/>
        <v>36.363636363636367</v>
      </c>
      <c r="F37" s="21">
        <f t="shared" si="25"/>
        <v>0.63424947145877375</v>
      </c>
      <c r="G37" s="85">
        <f t="shared" si="39"/>
        <v>0</v>
      </c>
      <c r="H37" s="85">
        <f t="shared" si="40"/>
        <v>100</v>
      </c>
      <c r="I37" s="84">
        <f t="shared" si="41"/>
        <v>-0.19999999999999996</v>
      </c>
      <c r="J37" s="84">
        <f t="shared" si="44"/>
        <v>85.714285714285722</v>
      </c>
      <c r="L37" s="1">
        <v>1.2</v>
      </c>
      <c r="M37" s="1">
        <v>1.4</v>
      </c>
      <c r="O37" s="72">
        <v>27</v>
      </c>
      <c r="P37" s="7" t="s">
        <v>87</v>
      </c>
      <c r="Q37" s="135">
        <v>369.5</v>
      </c>
      <c r="R37" s="22">
        <v>1.2</v>
      </c>
      <c r="S37" s="22">
        <f t="shared" si="45"/>
        <v>0.32476319350473609</v>
      </c>
      <c r="T37" s="21">
        <f>R37/181.7*100</f>
        <v>0.66042927903137039</v>
      </c>
      <c r="U37" s="85">
        <f t="shared" si="46"/>
        <v>0</v>
      </c>
      <c r="V37" s="85">
        <f t="shared" si="53"/>
        <v>100</v>
      </c>
      <c r="W37" s="85">
        <f t="shared" si="47"/>
        <v>0</v>
      </c>
      <c r="X37" s="85">
        <f t="shared" si="48"/>
        <v>100</v>
      </c>
      <c r="Z37" s="150">
        <v>1.2</v>
      </c>
      <c r="AA37" s="150">
        <v>1.2</v>
      </c>
      <c r="AC37" s="72">
        <v>27</v>
      </c>
      <c r="AD37" s="7" t="s">
        <v>87</v>
      </c>
      <c r="AE37" s="135">
        <v>413.8</v>
      </c>
      <c r="AF37" s="22">
        <v>1.2</v>
      </c>
      <c r="AG37" s="22">
        <f t="shared" si="27"/>
        <v>0.28999516674722087</v>
      </c>
      <c r="AH37" s="21">
        <f t="shared" si="34"/>
        <v>0.60090135202804207</v>
      </c>
      <c r="AI37" s="85">
        <f t="shared" si="35"/>
        <v>0</v>
      </c>
      <c r="AJ37" s="85">
        <f t="shared" si="54"/>
        <v>100</v>
      </c>
      <c r="AK37" s="85">
        <f t="shared" si="13"/>
        <v>0</v>
      </c>
      <c r="AL37" s="85">
        <f t="shared" si="62"/>
        <v>100</v>
      </c>
      <c r="AN37" s="150">
        <v>1.2</v>
      </c>
      <c r="AO37" s="150">
        <v>1.2</v>
      </c>
      <c r="AQ37" s="72">
        <v>27</v>
      </c>
      <c r="AR37" s="7" t="s">
        <v>59</v>
      </c>
      <c r="AS37" s="135">
        <v>52.2</v>
      </c>
      <c r="AT37" s="22">
        <v>1.2</v>
      </c>
      <c r="AU37" s="153">
        <f t="shared" si="15"/>
        <v>2.2988505747126431</v>
      </c>
      <c r="AV37" s="21">
        <f>AT37/188.5*100</f>
        <v>0.63660477453580899</v>
      </c>
      <c r="AW37" s="168">
        <f t="shared" si="29"/>
        <v>0</v>
      </c>
      <c r="AX37" s="85">
        <f t="shared" si="30"/>
        <v>100</v>
      </c>
      <c r="AY37" s="168">
        <f t="shared" si="17"/>
        <v>0</v>
      </c>
      <c r="AZ37" s="168">
        <f t="shared" si="31"/>
        <v>100</v>
      </c>
      <c r="BA37"/>
      <c r="BB37" s="150">
        <v>1.2</v>
      </c>
      <c r="BC37" s="150">
        <v>1.2</v>
      </c>
      <c r="BE37" s="72">
        <v>27</v>
      </c>
      <c r="BF37" s="110" t="s">
        <v>75</v>
      </c>
      <c r="BG37" s="154">
        <v>14.9</v>
      </c>
      <c r="BH37" s="129">
        <v>1.8</v>
      </c>
      <c r="BI37" s="153">
        <f t="shared" si="42"/>
        <v>12.080536912751679</v>
      </c>
      <c r="BJ37" s="21">
        <f>BH37/198.8*100</f>
        <v>0.90543259557344069</v>
      </c>
      <c r="BK37" s="168">
        <f t="shared" si="63"/>
        <v>1.8</v>
      </c>
      <c r="BL37" s="168" t="s">
        <v>11</v>
      </c>
      <c r="BM37" s="168">
        <f t="shared" si="43"/>
        <v>1.8</v>
      </c>
      <c r="BN37" s="168" t="s">
        <v>11</v>
      </c>
      <c r="BO37"/>
      <c r="BP37" s="165">
        <v>0</v>
      </c>
      <c r="BQ37" s="150">
        <v>0</v>
      </c>
      <c r="BS37" s="72">
        <v>27</v>
      </c>
      <c r="BT37" s="7" t="s">
        <v>36</v>
      </c>
      <c r="BU37" s="135">
        <v>25</v>
      </c>
      <c r="BV37" s="22">
        <v>1.6</v>
      </c>
      <c r="BW37" s="153">
        <f t="shared" si="60"/>
        <v>6.4</v>
      </c>
      <c r="BX37" s="21">
        <f>BV37/223.5*100</f>
        <v>0.71588366890380317</v>
      </c>
      <c r="BY37" s="168">
        <f t="shared" si="56"/>
        <v>0.5</v>
      </c>
      <c r="BZ37" s="167">
        <f>BV37/CD37*100</f>
        <v>145.45454545454547</v>
      </c>
      <c r="CA37" s="157">
        <f>BV37-CE37</f>
        <v>-1.9</v>
      </c>
      <c r="CB37" s="157">
        <f>BV37/CE37*100</f>
        <v>45.714285714285715</v>
      </c>
      <c r="CC37"/>
      <c r="CD37" s="165">
        <v>1.1000000000000001</v>
      </c>
      <c r="CE37" s="150">
        <v>3.5</v>
      </c>
      <c r="CG37" s="72">
        <v>27</v>
      </c>
      <c r="CH37" s="7" t="s">
        <v>36</v>
      </c>
      <c r="CI37" s="135">
        <v>15.3</v>
      </c>
      <c r="CJ37" s="209">
        <v>0.8</v>
      </c>
      <c r="CK37" s="153">
        <f t="shared" si="21"/>
        <v>5.2287581699346406</v>
      </c>
      <c r="CL37" s="21">
        <f t="shared" si="22"/>
        <v>0.38967364831953238</v>
      </c>
      <c r="CM37" s="157">
        <f t="shared" si="61"/>
        <v>-0.8</v>
      </c>
      <c r="CN37" s="155">
        <f>CJ37/CR37*100</f>
        <v>50</v>
      </c>
      <c r="CO37" s="157">
        <f t="shared" si="11"/>
        <v>-2.7</v>
      </c>
      <c r="CP37" s="157">
        <f>CJ37/CS37*100</f>
        <v>22.857142857142858</v>
      </c>
      <c r="CQ37"/>
      <c r="CR37" s="22">
        <v>1.6</v>
      </c>
      <c r="CS37" s="150">
        <v>3.5</v>
      </c>
    </row>
    <row r="38" spans="1:97" ht="15" customHeight="1">
      <c r="A38" s="72">
        <v>28</v>
      </c>
      <c r="B38" s="7" t="s">
        <v>87</v>
      </c>
      <c r="C38" s="135">
        <v>282</v>
      </c>
      <c r="D38" s="19">
        <v>1.2</v>
      </c>
      <c r="E38" s="22">
        <f t="shared" si="24"/>
        <v>0.42553191489361702</v>
      </c>
      <c r="F38" s="21">
        <f t="shared" si="25"/>
        <v>0.63424947145877375</v>
      </c>
      <c r="G38" s="85">
        <f t="shared" si="39"/>
        <v>0</v>
      </c>
      <c r="H38" s="85">
        <f t="shared" si="40"/>
        <v>100</v>
      </c>
      <c r="I38" s="85">
        <f t="shared" si="41"/>
        <v>0</v>
      </c>
      <c r="J38" s="85">
        <f t="shared" si="44"/>
        <v>100</v>
      </c>
      <c r="L38" s="1">
        <v>1.2</v>
      </c>
      <c r="M38" s="1">
        <v>1.2</v>
      </c>
      <c r="O38" s="72">
        <v>28</v>
      </c>
      <c r="P38" s="7" t="s">
        <v>53</v>
      </c>
      <c r="Q38" s="135">
        <v>10.199999999999999</v>
      </c>
      <c r="R38" s="22">
        <v>0.7</v>
      </c>
      <c r="S38" s="22">
        <f t="shared" ref="S38:S43" si="64">R38/Q38*100</f>
        <v>6.8627450980392162</v>
      </c>
      <c r="T38" s="21">
        <f t="shared" si="33"/>
        <v>0.38525041276829941</v>
      </c>
      <c r="U38" s="85">
        <f t="shared" ref="U38:U43" si="65">R38-Z38</f>
        <v>0</v>
      </c>
      <c r="V38" s="85">
        <f>R38/Z38*100</f>
        <v>100</v>
      </c>
      <c r="W38" s="85">
        <f t="shared" si="47"/>
        <v>0</v>
      </c>
      <c r="X38" s="85">
        <f t="shared" si="48"/>
        <v>100</v>
      </c>
      <c r="Z38" s="149">
        <v>0.7</v>
      </c>
      <c r="AA38" s="149">
        <v>0.7</v>
      </c>
      <c r="AC38" s="72">
        <v>28</v>
      </c>
      <c r="AD38" s="7" t="s">
        <v>53</v>
      </c>
      <c r="AE38" s="135">
        <v>14</v>
      </c>
      <c r="AF38" s="22">
        <v>0.6</v>
      </c>
      <c r="AG38" s="22">
        <f t="shared" si="27"/>
        <v>4.2857142857142856</v>
      </c>
      <c r="AH38" s="21">
        <f t="shared" si="34"/>
        <v>0.30045067601402103</v>
      </c>
      <c r="AI38" s="84">
        <f t="shared" si="35"/>
        <v>-9.9999999999999978E-2</v>
      </c>
      <c r="AJ38" s="84">
        <f t="shared" si="54"/>
        <v>85.714285714285722</v>
      </c>
      <c r="AK38" s="84">
        <f t="shared" si="13"/>
        <v>-9.9999999999999978E-2</v>
      </c>
      <c r="AL38" s="84">
        <f t="shared" si="62"/>
        <v>85.714285714285722</v>
      </c>
      <c r="AN38" s="150">
        <v>0.7</v>
      </c>
      <c r="AO38" s="149">
        <v>0.7</v>
      </c>
      <c r="AQ38" s="72">
        <v>28</v>
      </c>
      <c r="AR38" s="7" t="s">
        <v>87</v>
      </c>
      <c r="AS38" s="135">
        <v>468.2</v>
      </c>
      <c r="AT38" s="22">
        <v>1.2</v>
      </c>
      <c r="AU38" s="153">
        <f t="shared" si="15"/>
        <v>0.25630072618539085</v>
      </c>
      <c r="AV38" s="21">
        <f t="shared" si="16"/>
        <v>0.63660477453580899</v>
      </c>
      <c r="AW38" s="168">
        <f t="shared" si="29"/>
        <v>0</v>
      </c>
      <c r="AX38" s="85">
        <f t="shared" si="30"/>
        <v>100</v>
      </c>
      <c r="AY38" s="168">
        <f>AT38-BC38</f>
        <v>0</v>
      </c>
      <c r="AZ38" s="168">
        <f>AT38/BC38*100</f>
        <v>100</v>
      </c>
      <c r="BA38"/>
      <c r="BB38" s="150">
        <v>1.2</v>
      </c>
      <c r="BC38" s="150">
        <v>1.2</v>
      </c>
      <c r="BE38" s="72">
        <v>28</v>
      </c>
      <c r="BF38" s="7" t="s">
        <v>22</v>
      </c>
      <c r="BG38" s="135">
        <v>34.5</v>
      </c>
      <c r="BH38" s="26">
        <v>1.3</v>
      </c>
      <c r="BI38" s="153">
        <f t="shared" si="42"/>
        <v>3.7681159420289858</v>
      </c>
      <c r="BJ38" s="21">
        <f t="shared" si="18"/>
        <v>0.65392354124748486</v>
      </c>
      <c r="BK38" s="168">
        <f t="shared" si="63"/>
        <v>0</v>
      </c>
      <c r="BL38" s="85">
        <f t="shared" si="58"/>
        <v>100</v>
      </c>
      <c r="BM38" s="168">
        <f t="shared" si="43"/>
        <v>0.10000000000000009</v>
      </c>
      <c r="BN38" s="168">
        <f t="shared" si="59"/>
        <v>108.33333333333334</v>
      </c>
      <c r="BO38"/>
      <c r="BP38" s="165">
        <v>1.3</v>
      </c>
      <c r="BQ38" s="148">
        <v>1.2</v>
      </c>
      <c r="BS38" s="72">
        <v>28</v>
      </c>
      <c r="BT38" s="7" t="s">
        <v>59</v>
      </c>
      <c r="BU38" s="135">
        <v>35.299999999999997</v>
      </c>
      <c r="BV38" s="22">
        <v>1.2</v>
      </c>
      <c r="BW38" s="153">
        <f>BV38/BU38*100</f>
        <v>3.3994334277620402</v>
      </c>
      <c r="BX38" s="21">
        <f t="shared" si="36"/>
        <v>0.53691275167785235</v>
      </c>
      <c r="BY38" s="168">
        <f t="shared" si="56"/>
        <v>0</v>
      </c>
      <c r="BZ38" s="167">
        <f t="shared" si="20"/>
        <v>100</v>
      </c>
      <c r="CA38" s="168">
        <f t="shared" si="37"/>
        <v>0</v>
      </c>
      <c r="CB38" s="168">
        <f>BV38/CE38*100</f>
        <v>100</v>
      </c>
      <c r="CC38"/>
      <c r="CD38" s="165">
        <v>1.2</v>
      </c>
      <c r="CE38" s="150">
        <v>1.2</v>
      </c>
      <c r="CG38" s="72">
        <v>28</v>
      </c>
      <c r="CH38" s="7" t="s">
        <v>53</v>
      </c>
      <c r="CI38" s="135">
        <v>4.3</v>
      </c>
      <c r="CJ38" s="655">
        <v>0.2</v>
      </c>
      <c r="CK38" s="153">
        <f t="shared" si="21"/>
        <v>4.6511627906976747</v>
      </c>
      <c r="CL38" s="21">
        <f t="shared" si="22"/>
        <v>9.7418412079883096E-2</v>
      </c>
      <c r="CM38" s="157">
        <f>CJ38-CR38</f>
        <v>-0.3</v>
      </c>
      <c r="CN38" s="155">
        <f>CJ38/CR38*100</f>
        <v>40</v>
      </c>
      <c r="CO38" s="157">
        <f t="shared" si="11"/>
        <v>-0.49999999999999994</v>
      </c>
      <c r="CP38" s="157">
        <f>CJ38/CS38*100</f>
        <v>28.571428571428577</v>
      </c>
      <c r="CQ38"/>
      <c r="CR38" s="22">
        <v>0.5</v>
      </c>
      <c r="CS38" s="149">
        <v>0.7</v>
      </c>
    </row>
    <row r="39" spans="1:97" ht="15" customHeight="1">
      <c r="A39" s="72">
        <v>29</v>
      </c>
      <c r="B39" s="7" t="s">
        <v>82</v>
      </c>
      <c r="C39" s="135">
        <v>12.2</v>
      </c>
      <c r="D39" s="29">
        <v>1</v>
      </c>
      <c r="E39" s="22">
        <f t="shared" si="24"/>
        <v>8.1967213114754109</v>
      </c>
      <c r="F39" s="21">
        <f t="shared" si="25"/>
        <v>0.52854122621564481</v>
      </c>
      <c r="G39" s="85">
        <f t="shared" si="39"/>
        <v>0</v>
      </c>
      <c r="H39" s="85">
        <f t="shared" si="40"/>
        <v>100</v>
      </c>
      <c r="I39" s="84">
        <f>D39-M39</f>
        <v>-1.2999999999999998</v>
      </c>
      <c r="J39" s="84">
        <f t="shared" si="44"/>
        <v>43.478260869565219</v>
      </c>
      <c r="L39" s="1">
        <v>1</v>
      </c>
      <c r="M39" s="1">
        <v>2.2999999999999998</v>
      </c>
      <c r="O39" s="72">
        <v>29</v>
      </c>
      <c r="P39" s="7" t="s">
        <v>78</v>
      </c>
      <c r="Q39" s="135">
        <v>95.2</v>
      </c>
      <c r="R39" s="22">
        <v>1.1000000000000001</v>
      </c>
      <c r="S39" s="22">
        <f t="shared" si="64"/>
        <v>1.1554621848739497</v>
      </c>
      <c r="T39" s="21">
        <f t="shared" si="33"/>
        <v>0.60539350577875628</v>
      </c>
      <c r="U39" s="85">
        <f t="shared" si="65"/>
        <v>0.40000000000000013</v>
      </c>
      <c r="V39" s="85">
        <f>R39/Z39*100</f>
        <v>157.14285714285717</v>
      </c>
      <c r="W39" s="85">
        <f t="shared" si="47"/>
        <v>0.40000000000000013</v>
      </c>
      <c r="X39" s="85">
        <f t="shared" si="48"/>
        <v>157.14285714285717</v>
      </c>
      <c r="Z39" s="150">
        <v>0.7</v>
      </c>
      <c r="AA39" s="150">
        <v>0.7</v>
      </c>
      <c r="AC39" s="72">
        <v>29</v>
      </c>
      <c r="AD39" s="7" t="s">
        <v>78</v>
      </c>
      <c r="AE39" s="135">
        <v>92.6</v>
      </c>
      <c r="AF39" s="22">
        <v>1</v>
      </c>
      <c r="AG39" s="22">
        <f t="shared" si="27"/>
        <v>1.0799136069114472</v>
      </c>
      <c r="AH39" s="21">
        <f>AF39/199.7*100</f>
        <v>0.50075112669003508</v>
      </c>
      <c r="AI39" s="85">
        <f t="shared" si="35"/>
        <v>-0.10000000000000009</v>
      </c>
      <c r="AJ39" s="85">
        <f t="shared" si="54"/>
        <v>90.909090909090907</v>
      </c>
      <c r="AK39" s="85">
        <f t="shared" si="13"/>
        <v>0.30000000000000004</v>
      </c>
      <c r="AL39" s="85">
        <f t="shared" si="62"/>
        <v>142.85714285714286</v>
      </c>
      <c r="AN39" s="150">
        <v>1.1000000000000001</v>
      </c>
      <c r="AO39" s="150">
        <v>0.7</v>
      </c>
      <c r="AQ39" s="72">
        <v>29</v>
      </c>
      <c r="AR39" s="7" t="s">
        <v>78</v>
      </c>
      <c r="AS39" s="135">
        <v>93.6</v>
      </c>
      <c r="AT39" s="22">
        <v>0.7</v>
      </c>
      <c r="AU39" s="153">
        <f t="shared" si="15"/>
        <v>0.74786324786324787</v>
      </c>
      <c r="AV39" s="21">
        <f t="shared" si="16"/>
        <v>0.37135278514588854</v>
      </c>
      <c r="AW39" s="157">
        <f t="shared" si="29"/>
        <v>-0.30000000000000004</v>
      </c>
      <c r="AX39" s="84">
        <f t="shared" si="30"/>
        <v>70</v>
      </c>
      <c r="AY39" s="168">
        <f t="shared" si="17"/>
        <v>0</v>
      </c>
      <c r="AZ39" s="168">
        <f t="shared" si="31"/>
        <v>100</v>
      </c>
      <c r="BA39"/>
      <c r="BB39" s="150">
        <v>1</v>
      </c>
      <c r="BC39" s="150">
        <v>0.7</v>
      </c>
      <c r="BE39" s="72">
        <v>29</v>
      </c>
      <c r="BF39" s="7" t="s">
        <v>59</v>
      </c>
      <c r="BG39" s="135">
        <v>27</v>
      </c>
      <c r="BH39" s="22">
        <v>1.2</v>
      </c>
      <c r="BI39" s="153">
        <f>BH39/BG39*100</f>
        <v>4.4444444444444446</v>
      </c>
      <c r="BJ39" s="21">
        <f t="shared" si="18"/>
        <v>0.60362173038229372</v>
      </c>
      <c r="BK39" s="168">
        <f t="shared" si="63"/>
        <v>0</v>
      </c>
      <c r="BL39" s="85">
        <f t="shared" si="58"/>
        <v>100</v>
      </c>
      <c r="BM39" s="168">
        <f t="shared" si="43"/>
        <v>0</v>
      </c>
      <c r="BN39" s="168">
        <f t="shared" si="59"/>
        <v>100</v>
      </c>
      <c r="BO39"/>
      <c r="BP39" s="165">
        <v>1.2</v>
      </c>
      <c r="BQ39" s="150">
        <v>1.2</v>
      </c>
      <c r="BS39" s="72">
        <v>29</v>
      </c>
      <c r="BT39" s="7" t="s">
        <v>87</v>
      </c>
      <c r="BU39" s="135">
        <v>505.7</v>
      </c>
      <c r="BV39" s="22">
        <v>1.2</v>
      </c>
      <c r="BW39" s="153">
        <f>BV39/BU39*100</f>
        <v>0.2372948388372553</v>
      </c>
      <c r="BX39" s="21">
        <f>BV39/223.5*100</f>
        <v>0.53691275167785235</v>
      </c>
      <c r="BY39" s="168">
        <f t="shared" si="56"/>
        <v>0</v>
      </c>
      <c r="BZ39" s="167">
        <f t="shared" si="20"/>
        <v>100</v>
      </c>
      <c r="CA39" s="168">
        <f>BV39-CE39</f>
        <v>0</v>
      </c>
      <c r="CB39" s="168">
        <f>BV39/CE39*100</f>
        <v>100</v>
      </c>
      <c r="CC39"/>
      <c r="CD39" s="165">
        <v>1.2</v>
      </c>
      <c r="CE39" s="150">
        <v>1.2</v>
      </c>
    </row>
    <row r="40" spans="1:97" ht="15" customHeight="1">
      <c r="A40" s="72">
        <v>30</v>
      </c>
      <c r="B40" s="7" t="s">
        <v>43</v>
      </c>
      <c r="C40" s="135">
        <v>0.9</v>
      </c>
      <c r="D40" s="28">
        <v>0.9</v>
      </c>
      <c r="E40" s="107">
        <f t="shared" si="24"/>
        <v>100</v>
      </c>
      <c r="F40" s="21">
        <f t="shared" si="25"/>
        <v>0.47568710359408034</v>
      </c>
      <c r="G40" s="84">
        <f t="shared" si="39"/>
        <v>-0.20000000000000007</v>
      </c>
      <c r="H40" s="84">
        <f t="shared" si="40"/>
        <v>81.818181818181813</v>
      </c>
      <c r="I40" s="84">
        <f t="shared" si="41"/>
        <v>-0.99999999999999989</v>
      </c>
      <c r="J40" s="84">
        <f t="shared" si="44"/>
        <v>47.368421052631582</v>
      </c>
      <c r="L40" s="1">
        <v>1.1000000000000001</v>
      </c>
      <c r="M40" s="1">
        <v>1.9</v>
      </c>
      <c r="O40" s="72">
        <v>30</v>
      </c>
      <c r="P40" s="110" t="s">
        <v>13</v>
      </c>
      <c r="Q40" s="154">
        <v>117.7</v>
      </c>
      <c r="R40" s="130">
        <v>0.6</v>
      </c>
      <c r="S40" s="156">
        <f>R40/Q40*100</f>
        <v>0.50977060322854717</v>
      </c>
      <c r="T40" s="21">
        <f t="shared" si="33"/>
        <v>0.33021463951568519</v>
      </c>
      <c r="U40" s="157">
        <f>R40-Z40</f>
        <v>0.6</v>
      </c>
      <c r="V40" s="157" t="s">
        <v>11</v>
      </c>
      <c r="W40" s="157">
        <f>R40-AA40</f>
        <v>0.6</v>
      </c>
      <c r="X40" s="157" t="s">
        <v>11</v>
      </c>
      <c r="Z40" s="152">
        <v>0</v>
      </c>
      <c r="AA40" s="152">
        <v>0</v>
      </c>
      <c r="AC40" s="72">
        <v>30</v>
      </c>
      <c r="AD40" s="159" t="s">
        <v>13</v>
      </c>
      <c r="AE40" s="154">
        <v>69.400000000000006</v>
      </c>
      <c r="AF40" s="156">
        <v>0.2</v>
      </c>
      <c r="AG40" s="22">
        <f>AF40/AE40*100</f>
        <v>0.28818443804034583</v>
      </c>
      <c r="AH40" s="21">
        <f t="shared" si="34"/>
        <v>0.10015022533800702</v>
      </c>
      <c r="AI40" s="157">
        <f>AF40-AN40</f>
        <v>-0.39999999999999997</v>
      </c>
      <c r="AJ40" s="84">
        <f t="shared" si="54"/>
        <v>33.333333333333336</v>
      </c>
      <c r="AK40" s="157">
        <f t="shared" ref="AK40:AK46" si="66">AF40-AO40</f>
        <v>0.2</v>
      </c>
      <c r="AL40" s="157" t="s">
        <v>11</v>
      </c>
      <c r="AN40" s="165">
        <v>0.6</v>
      </c>
      <c r="AO40" s="152">
        <v>0</v>
      </c>
      <c r="AQ40" s="72">
        <v>30</v>
      </c>
      <c r="AR40" s="7" t="s">
        <v>36</v>
      </c>
      <c r="AS40" s="135">
        <v>28.7</v>
      </c>
      <c r="AT40" s="22">
        <v>0.6</v>
      </c>
      <c r="AU40" s="153">
        <f t="shared" si="15"/>
        <v>2.0905923344947732</v>
      </c>
      <c r="AV40" s="21">
        <f t="shared" si="16"/>
        <v>0.3183023872679045</v>
      </c>
      <c r="AW40" s="168">
        <f t="shared" si="29"/>
        <v>0</v>
      </c>
      <c r="AX40" s="85">
        <f t="shared" si="30"/>
        <v>100</v>
      </c>
      <c r="AY40" s="157">
        <f t="shared" si="17"/>
        <v>-2.9</v>
      </c>
      <c r="AZ40" s="157">
        <f t="shared" si="31"/>
        <v>17.142857142857142</v>
      </c>
      <c r="BA40"/>
      <c r="BB40" s="150">
        <v>0.6</v>
      </c>
      <c r="BC40" s="150">
        <v>3.5</v>
      </c>
      <c r="BE40" s="72">
        <v>30</v>
      </c>
      <c r="BF40" s="7" t="s">
        <v>87</v>
      </c>
      <c r="BG40" s="135">
        <v>327.2</v>
      </c>
      <c r="BH40" s="22">
        <v>1.2</v>
      </c>
      <c r="BI40" s="153">
        <f t="shared" si="42"/>
        <v>0.36674816625916873</v>
      </c>
      <c r="BJ40" s="21">
        <f t="shared" si="18"/>
        <v>0.60362173038229372</v>
      </c>
      <c r="BK40" s="168">
        <f t="shared" si="63"/>
        <v>0</v>
      </c>
      <c r="BL40" s="85">
        <f t="shared" si="58"/>
        <v>100</v>
      </c>
      <c r="BM40" s="168">
        <f>BH40-BQ40</f>
        <v>0</v>
      </c>
      <c r="BN40" s="168">
        <f>BH40/BQ40*100</f>
        <v>100</v>
      </c>
      <c r="BO40"/>
      <c r="BP40" s="165">
        <v>1.2</v>
      </c>
      <c r="BQ40" s="150">
        <v>1.2</v>
      </c>
      <c r="BS40" s="72">
        <v>30</v>
      </c>
      <c r="BT40" s="7" t="s">
        <v>78</v>
      </c>
      <c r="BU40" s="135">
        <v>81.5</v>
      </c>
      <c r="BV40" s="22">
        <v>1.1000000000000001</v>
      </c>
      <c r="BW40" s="153">
        <f>BV40/BU40*100</f>
        <v>1.3496932515337425</v>
      </c>
      <c r="BX40" s="21">
        <f t="shared" si="36"/>
        <v>0.4921700223713647</v>
      </c>
      <c r="BY40" s="157">
        <f t="shared" si="56"/>
        <v>-2.2999999999999998</v>
      </c>
      <c r="BZ40" s="155">
        <f t="shared" si="20"/>
        <v>32.352941176470587</v>
      </c>
      <c r="CA40" s="168">
        <f>BV40-CE40</f>
        <v>0.40000000000000013</v>
      </c>
      <c r="CB40" s="168">
        <f>BV40/CE40*100</f>
        <v>157.14285714285717</v>
      </c>
      <c r="CC40"/>
      <c r="CD40" s="165">
        <v>3.4</v>
      </c>
      <c r="CE40" s="150">
        <v>0.7</v>
      </c>
    </row>
    <row r="41" spans="1:97" ht="15" customHeight="1">
      <c r="A41" s="72">
        <v>31</v>
      </c>
      <c r="B41" s="7" t="s">
        <v>9</v>
      </c>
      <c r="C41" s="135">
        <v>15.4</v>
      </c>
      <c r="D41" s="26">
        <v>0.8</v>
      </c>
      <c r="E41" s="22">
        <f t="shared" si="24"/>
        <v>5.1948051948051948</v>
      </c>
      <c r="F41" s="21">
        <f t="shared" si="25"/>
        <v>0.42283298097251587</v>
      </c>
      <c r="G41" s="84">
        <f t="shared" si="39"/>
        <v>-1</v>
      </c>
      <c r="H41" s="84">
        <f t="shared" si="40"/>
        <v>44.44444444444445</v>
      </c>
      <c r="I41" s="84">
        <f t="shared" si="41"/>
        <v>-10.7</v>
      </c>
      <c r="J41" s="84">
        <f t="shared" si="44"/>
        <v>6.9565217391304346</v>
      </c>
      <c r="L41" s="1">
        <v>1.8</v>
      </c>
      <c r="M41" s="1">
        <v>11.5</v>
      </c>
      <c r="O41" s="72">
        <v>31</v>
      </c>
      <c r="P41" s="110" t="s">
        <v>14</v>
      </c>
      <c r="Q41" s="154">
        <v>85.9</v>
      </c>
      <c r="R41" s="129">
        <v>26.8</v>
      </c>
      <c r="S41" s="156">
        <f>R41/Q41*100</f>
        <v>31.199068684516877</v>
      </c>
      <c r="T41" s="21">
        <f t="shared" si="33"/>
        <v>14.749587231700605</v>
      </c>
      <c r="U41" s="157">
        <f>R41-Z41</f>
        <v>26.8</v>
      </c>
      <c r="V41" s="157" t="s">
        <v>11</v>
      </c>
      <c r="W41" s="157">
        <f>R41-AA41</f>
        <v>26.8</v>
      </c>
      <c r="X41" s="157" t="s">
        <v>11</v>
      </c>
      <c r="Z41" s="152">
        <v>0</v>
      </c>
      <c r="AA41" s="152">
        <v>0</v>
      </c>
      <c r="AC41" s="72">
        <v>31</v>
      </c>
      <c r="AD41" s="159" t="s">
        <v>14</v>
      </c>
      <c r="AE41" s="154">
        <v>49.1</v>
      </c>
      <c r="AF41" s="225">
        <v>26.8</v>
      </c>
      <c r="AG41" s="107">
        <f t="shared" si="27"/>
        <v>54.582484725050918</v>
      </c>
      <c r="AH41" s="21">
        <f>AF41/199.7*100</f>
        <v>13.420130195292939</v>
      </c>
      <c r="AI41" s="168">
        <f t="shared" si="35"/>
        <v>0</v>
      </c>
      <c r="AJ41" s="85">
        <f>AF41/AN41*100</f>
        <v>100</v>
      </c>
      <c r="AK41" s="157">
        <f t="shared" si="66"/>
        <v>26.8</v>
      </c>
      <c r="AL41" s="157" t="s">
        <v>11</v>
      </c>
      <c r="AN41" s="166">
        <v>26.8</v>
      </c>
      <c r="AO41" s="152">
        <v>0</v>
      </c>
      <c r="AQ41" s="72">
        <v>31</v>
      </c>
      <c r="AR41" s="162" t="s">
        <v>80</v>
      </c>
      <c r="AS41" s="228">
        <v>40.4</v>
      </c>
      <c r="AT41" s="111">
        <v>0.6</v>
      </c>
      <c r="AU41" s="153">
        <f t="shared" si="15"/>
        <v>1.4851485148514851</v>
      </c>
      <c r="AV41" s="21">
        <f t="shared" si="16"/>
        <v>0.3183023872679045</v>
      </c>
      <c r="AW41" s="168">
        <f t="shared" si="29"/>
        <v>0.6</v>
      </c>
      <c r="AX41" s="168" t="s">
        <v>11</v>
      </c>
      <c r="AY41" s="168">
        <f t="shared" si="17"/>
        <v>0.6</v>
      </c>
      <c r="AZ41" s="168" t="s">
        <v>11</v>
      </c>
      <c r="BA41"/>
      <c r="BB41" s="150">
        <v>0</v>
      </c>
      <c r="BC41" s="150">
        <v>0</v>
      </c>
      <c r="BE41" s="72">
        <v>31</v>
      </c>
      <c r="BF41" s="7" t="s">
        <v>36</v>
      </c>
      <c r="BG41" s="135">
        <v>23.4</v>
      </c>
      <c r="BH41" s="22">
        <v>1.1000000000000001</v>
      </c>
      <c r="BI41" s="153">
        <f t="shared" si="42"/>
        <v>4.7008547008547019</v>
      </c>
      <c r="BJ41" s="21">
        <f t="shared" si="18"/>
        <v>0.55331991951710258</v>
      </c>
      <c r="BK41" s="168">
        <f t="shared" si="63"/>
        <v>0.50000000000000011</v>
      </c>
      <c r="BL41" s="85">
        <f t="shared" si="58"/>
        <v>183.33333333333334</v>
      </c>
      <c r="BM41" s="157">
        <f>BH41-BQ41</f>
        <v>-2.4</v>
      </c>
      <c r="BN41" s="157">
        <f>BH41/BQ41*100</f>
        <v>31.428571428571434</v>
      </c>
      <c r="BO41"/>
      <c r="BP41" s="165">
        <v>0.6</v>
      </c>
      <c r="BQ41" s="150">
        <v>3.5</v>
      </c>
      <c r="BS41" s="72">
        <v>31</v>
      </c>
      <c r="BT41" s="7" t="s">
        <v>53</v>
      </c>
      <c r="BU41" s="135">
        <v>8.4</v>
      </c>
      <c r="BV41" s="22">
        <v>0.5</v>
      </c>
      <c r="BW41" s="153">
        <f>BV41/BU41*100</f>
        <v>5.9523809523809517</v>
      </c>
      <c r="BX41" s="21">
        <f>BV41/223.5*100</f>
        <v>0.22371364653243847</v>
      </c>
      <c r="BY41" s="168">
        <f>BV41-CD41</f>
        <v>0</v>
      </c>
      <c r="BZ41" s="167">
        <f>BV41/CD41*100</f>
        <v>100</v>
      </c>
      <c r="CA41" s="157">
        <f>BV41-CE41</f>
        <v>-0.19999999999999996</v>
      </c>
      <c r="CB41" s="157">
        <f>BV41/CE41*100</f>
        <v>71.428571428571431</v>
      </c>
      <c r="CC41"/>
      <c r="CD41" s="165">
        <v>0.5</v>
      </c>
      <c r="CE41" s="149">
        <v>0.7</v>
      </c>
    </row>
    <row r="42" spans="1:97" ht="15" customHeight="1">
      <c r="A42" s="72">
        <v>32</v>
      </c>
      <c r="B42" s="7" t="s">
        <v>53</v>
      </c>
      <c r="C42" s="135">
        <v>3.2</v>
      </c>
      <c r="D42" s="19">
        <v>0.7</v>
      </c>
      <c r="E42" s="22">
        <f t="shared" si="24"/>
        <v>21.874999999999996</v>
      </c>
      <c r="F42" s="21">
        <f t="shared" si="25"/>
        <v>0.36997885835095135</v>
      </c>
      <c r="G42" s="85">
        <f t="shared" si="39"/>
        <v>9.9999999999999978E-2</v>
      </c>
      <c r="H42" s="85">
        <f t="shared" si="40"/>
        <v>116.66666666666667</v>
      </c>
      <c r="I42" s="84">
        <f t="shared" si="41"/>
        <v>-2.7</v>
      </c>
      <c r="J42" s="84">
        <f t="shared" si="44"/>
        <v>20.588235294117645</v>
      </c>
      <c r="L42" s="1">
        <v>0.6</v>
      </c>
      <c r="M42" s="1">
        <v>3.4</v>
      </c>
      <c r="O42" s="72">
        <v>32</v>
      </c>
      <c r="P42" s="110" t="s">
        <v>24</v>
      </c>
      <c r="Q42" s="154">
        <v>7.5</v>
      </c>
      <c r="R42" s="129">
        <v>0.3</v>
      </c>
      <c r="S42" s="156">
        <f t="shared" si="64"/>
        <v>4</v>
      </c>
      <c r="T42" s="21">
        <f t="shared" si="33"/>
        <v>0.1651073197578426</v>
      </c>
      <c r="U42" s="157">
        <f t="shared" si="65"/>
        <v>0.3</v>
      </c>
      <c r="V42" s="157" t="s">
        <v>11</v>
      </c>
      <c r="W42" s="157">
        <f>R42-AA42</f>
        <v>0.3</v>
      </c>
      <c r="X42" s="157" t="s">
        <v>11</v>
      </c>
      <c r="Z42" s="152">
        <v>0</v>
      </c>
      <c r="AA42" s="152">
        <v>0</v>
      </c>
      <c r="AC42" s="72">
        <v>32</v>
      </c>
      <c r="AD42" s="110" t="s">
        <v>8</v>
      </c>
      <c r="AE42" s="154">
        <v>11.2</v>
      </c>
      <c r="AF42" s="129">
        <v>0.9</v>
      </c>
      <c r="AG42" s="22">
        <f t="shared" si="27"/>
        <v>8.0357142857142865</v>
      </c>
      <c r="AH42" s="21">
        <f t="shared" si="34"/>
        <v>0.45067601402103158</v>
      </c>
      <c r="AI42" s="157">
        <f>AF42-AN42</f>
        <v>0.9</v>
      </c>
      <c r="AJ42" s="157" t="s">
        <v>11</v>
      </c>
      <c r="AK42" s="157">
        <f t="shared" si="66"/>
        <v>0.9</v>
      </c>
      <c r="AL42" s="157" t="s">
        <v>11</v>
      </c>
      <c r="AN42" s="152">
        <v>0</v>
      </c>
      <c r="AO42" s="152">
        <v>0</v>
      </c>
      <c r="AQ42" s="72">
        <v>32</v>
      </c>
      <c r="AR42" s="7" t="s">
        <v>53</v>
      </c>
      <c r="AS42" s="135">
        <v>8.9</v>
      </c>
      <c r="AT42" s="22">
        <v>0.5</v>
      </c>
      <c r="AU42" s="153">
        <f t="shared" si="15"/>
        <v>5.6179775280898872</v>
      </c>
      <c r="AV42" s="21">
        <f t="shared" si="16"/>
        <v>0.2652519893899204</v>
      </c>
      <c r="AW42" s="157">
        <f t="shared" si="29"/>
        <v>-9.9999999999999978E-2</v>
      </c>
      <c r="AX42" s="84">
        <f t="shared" si="30"/>
        <v>83.333333333333343</v>
      </c>
      <c r="AY42" s="157">
        <f t="shared" si="17"/>
        <v>-0.19999999999999996</v>
      </c>
      <c r="AZ42" s="157">
        <f t="shared" si="31"/>
        <v>71.428571428571431</v>
      </c>
      <c r="BA42"/>
      <c r="BB42" s="150">
        <v>0.6</v>
      </c>
      <c r="BC42" s="149">
        <v>0.7</v>
      </c>
      <c r="BE42" s="72">
        <v>32</v>
      </c>
      <c r="BF42" s="7" t="s">
        <v>86</v>
      </c>
      <c r="BG42" s="135">
        <v>21.4</v>
      </c>
      <c r="BH42" s="28">
        <v>0.7</v>
      </c>
      <c r="BI42" s="153">
        <f t="shared" si="42"/>
        <v>3.2710280373831773</v>
      </c>
      <c r="BJ42" s="21">
        <f t="shared" si="18"/>
        <v>0.352112676056338</v>
      </c>
      <c r="BK42" s="157">
        <f t="shared" si="63"/>
        <v>-2.5999999999999996</v>
      </c>
      <c r="BL42" s="84">
        <f t="shared" si="58"/>
        <v>21.212121212121211</v>
      </c>
      <c r="BM42" s="157">
        <f>BH42-BQ42</f>
        <v>-5.0999999999999996</v>
      </c>
      <c r="BN42" s="157">
        <f>BH42/BQ42*100</f>
        <v>12.068965517241379</v>
      </c>
      <c r="BO42"/>
      <c r="BP42" s="165">
        <v>3.3</v>
      </c>
      <c r="BQ42" s="149">
        <v>5.8</v>
      </c>
    </row>
    <row r="43" spans="1:97" ht="15" customHeight="1">
      <c r="A43" s="72">
        <v>33</v>
      </c>
      <c r="B43" s="7" t="s">
        <v>78</v>
      </c>
      <c r="C43" s="135">
        <v>105.7</v>
      </c>
      <c r="D43" s="22">
        <v>0.7</v>
      </c>
      <c r="E43" s="22">
        <f t="shared" si="24"/>
        <v>0.66225165562913901</v>
      </c>
      <c r="F43" s="21">
        <f t="shared" si="25"/>
        <v>0.36997885835095135</v>
      </c>
      <c r="G43" s="84">
        <f t="shared" si="39"/>
        <v>-0.7</v>
      </c>
      <c r="H43" s="84">
        <f t="shared" si="40"/>
        <v>50</v>
      </c>
      <c r="I43" s="84">
        <f t="shared" si="41"/>
        <v>-0.40000000000000013</v>
      </c>
      <c r="J43" s="84">
        <f t="shared" si="44"/>
        <v>63.636363636363626</v>
      </c>
      <c r="L43" s="1">
        <v>1.4</v>
      </c>
      <c r="M43" s="1">
        <v>1.1000000000000001</v>
      </c>
      <c r="O43" s="72">
        <v>33</v>
      </c>
      <c r="P43" s="110" t="s">
        <v>64</v>
      </c>
      <c r="Q43" s="154">
        <v>6.2</v>
      </c>
      <c r="R43" s="129">
        <v>0.6</v>
      </c>
      <c r="S43" s="156">
        <f t="shared" si="64"/>
        <v>9.67741935483871</v>
      </c>
      <c r="T43" s="21">
        <f>R43/181.7*100</f>
        <v>0.33021463951568519</v>
      </c>
      <c r="U43" s="157">
        <f t="shared" si="65"/>
        <v>0.6</v>
      </c>
      <c r="V43" s="157" t="s">
        <v>11</v>
      </c>
      <c r="W43" s="157">
        <f>R43-AA43</f>
        <v>0.6</v>
      </c>
      <c r="X43" s="157" t="s">
        <v>11</v>
      </c>
      <c r="Z43" s="152">
        <v>0</v>
      </c>
      <c r="AA43" s="152">
        <v>0</v>
      </c>
      <c r="AC43" s="72">
        <v>33</v>
      </c>
      <c r="AD43" s="110" t="s">
        <v>20</v>
      </c>
      <c r="AE43" s="154">
        <v>3.1</v>
      </c>
      <c r="AF43" s="129">
        <v>2.2000000000000002</v>
      </c>
      <c r="AG43" s="107">
        <f t="shared" si="27"/>
        <v>70.967741935483872</v>
      </c>
      <c r="AH43" s="21">
        <f t="shared" si="34"/>
        <v>1.1016524787180773</v>
      </c>
      <c r="AI43" s="157">
        <f>AF43-AN43</f>
        <v>2.2000000000000002</v>
      </c>
      <c r="AJ43" s="157" t="s">
        <v>11</v>
      </c>
      <c r="AK43" s="157">
        <f t="shared" si="66"/>
        <v>-5.0999999999999996</v>
      </c>
      <c r="AL43" s="84">
        <f>AF43/AO43*100</f>
        <v>30.136986301369866</v>
      </c>
      <c r="AN43" s="152">
        <v>0</v>
      </c>
      <c r="AO43" s="152">
        <v>7.3</v>
      </c>
      <c r="AQ43" s="72">
        <v>33</v>
      </c>
      <c r="AR43" s="204" t="s">
        <v>23</v>
      </c>
      <c r="AS43" s="154">
        <v>7.4</v>
      </c>
      <c r="AT43" s="160">
        <v>0.3</v>
      </c>
      <c r="AU43" s="153">
        <f t="shared" si="15"/>
        <v>4.0540540540540535</v>
      </c>
      <c r="AV43" s="21">
        <f t="shared" si="16"/>
        <v>0.15915119363395225</v>
      </c>
      <c r="AW43" s="168">
        <f t="shared" si="29"/>
        <v>9.9999999999999978E-2</v>
      </c>
      <c r="AX43" s="85">
        <f t="shared" si="30"/>
        <v>149.99999999999997</v>
      </c>
      <c r="AY43" s="157">
        <f t="shared" si="17"/>
        <v>0.3</v>
      </c>
      <c r="AZ43" s="157" t="s">
        <v>11</v>
      </c>
      <c r="BA43"/>
      <c r="BB43" s="152">
        <v>0.2</v>
      </c>
      <c r="BC43" s="150">
        <v>0</v>
      </c>
      <c r="BE43" s="72">
        <v>33</v>
      </c>
      <c r="BF43" s="7" t="s">
        <v>53</v>
      </c>
      <c r="BG43" s="135">
        <v>8.8000000000000007</v>
      </c>
      <c r="BH43" s="22">
        <v>0.5</v>
      </c>
      <c r="BI43" s="153">
        <f t="shared" si="42"/>
        <v>5.6818181818181817</v>
      </c>
      <c r="BJ43" s="21">
        <f>BH43/198.8*100</f>
        <v>0.25150905432595572</v>
      </c>
      <c r="BK43" s="168">
        <f t="shared" si="63"/>
        <v>0</v>
      </c>
      <c r="BL43" s="85">
        <f>BH43/BP43*100</f>
        <v>100</v>
      </c>
      <c r="BM43" s="157">
        <f>BH43-BQ43</f>
        <v>-0.19999999999999996</v>
      </c>
      <c r="BN43" s="157">
        <f>BH43/BQ43*100</f>
        <v>71.428571428571431</v>
      </c>
      <c r="BO43"/>
      <c r="BP43" s="165">
        <v>0.5</v>
      </c>
      <c r="BQ43" s="149">
        <v>0.7</v>
      </c>
    </row>
    <row r="44" spans="1:97" ht="15" customHeight="1">
      <c r="A44" s="72">
        <v>34</v>
      </c>
      <c r="B44" s="7" t="s">
        <v>32</v>
      </c>
      <c r="C44" s="135">
        <v>0.6</v>
      </c>
      <c r="D44" s="19">
        <v>0.5</v>
      </c>
      <c r="E44" s="107">
        <f t="shared" si="24"/>
        <v>83.333333333333343</v>
      </c>
      <c r="F44" s="21">
        <f t="shared" si="25"/>
        <v>0.26427061310782241</v>
      </c>
      <c r="G44" s="85">
        <f t="shared" si="39"/>
        <v>9.9999999999999978E-2</v>
      </c>
      <c r="H44" s="85">
        <f t="shared" si="40"/>
        <v>125</v>
      </c>
      <c r="I44" s="85">
        <f t="shared" si="41"/>
        <v>0.5</v>
      </c>
      <c r="J44" s="85" t="s">
        <v>11</v>
      </c>
      <c r="L44" s="1">
        <v>0.4</v>
      </c>
      <c r="M44" s="1">
        <v>0</v>
      </c>
      <c r="O44" s="140"/>
      <c r="P44" s="141"/>
      <c r="Q44" s="142"/>
      <c r="R44" s="143"/>
      <c r="S44" s="58"/>
      <c r="T44" s="42"/>
      <c r="U44" s="144"/>
      <c r="V44" s="144"/>
      <c r="W44" s="144"/>
      <c r="X44" s="144"/>
      <c r="AC44" s="161">
        <v>34</v>
      </c>
      <c r="AD44" s="162" t="s">
        <v>21</v>
      </c>
      <c r="AE44" s="154">
        <v>19.3</v>
      </c>
      <c r="AF44" s="129">
        <v>0.3</v>
      </c>
      <c r="AG44" s="22">
        <f t="shared" si="27"/>
        <v>1.5544041450777202</v>
      </c>
      <c r="AH44" s="21">
        <f>AF44/199.7*100</f>
        <v>0.15022533800701052</v>
      </c>
      <c r="AI44" s="157">
        <f t="shared" si="35"/>
        <v>0.3</v>
      </c>
      <c r="AJ44" s="157" t="s">
        <v>11</v>
      </c>
      <c r="AK44" s="168">
        <f t="shared" si="66"/>
        <v>0</v>
      </c>
      <c r="AL44" s="91">
        <f>AF44/AO44*100</f>
        <v>100</v>
      </c>
      <c r="AN44" s="152">
        <v>0</v>
      </c>
      <c r="AO44" s="152">
        <v>0.3</v>
      </c>
      <c r="AQ44" s="72">
        <v>34</v>
      </c>
      <c r="AR44" s="204" t="s">
        <v>21</v>
      </c>
      <c r="AS44" s="154">
        <v>5.6</v>
      </c>
      <c r="AT44" s="160">
        <v>0.2</v>
      </c>
      <c r="AU44" s="153">
        <f t="shared" si="15"/>
        <v>3.5714285714285721</v>
      </c>
      <c r="AV44" s="21">
        <f>AT44/188.5*100</f>
        <v>0.10610079575596817</v>
      </c>
      <c r="AW44" s="157">
        <f t="shared" si="29"/>
        <v>-9.9999999999999978E-2</v>
      </c>
      <c r="AX44" s="84">
        <f t="shared" si="30"/>
        <v>66.666666666666671</v>
      </c>
      <c r="AY44" s="157">
        <f t="shared" si="17"/>
        <v>-9.9999999999999978E-2</v>
      </c>
      <c r="AZ44" s="157">
        <f t="shared" si="31"/>
        <v>66.666666666666671</v>
      </c>
      <c r="BA44"/>
      <c r="BB44" s="152">
        <v>0.3</v>
      </c>
      <c r="BC44" s="152">
        <v>0.3</v>
      </c>
      <c r="BE44" s="72">
        <v>34</v>
      </c>
      <c r="BF44" s="204" t="s">
        <v>21</v>
      </c>
      <c r="BG44" s="154">
        <v>4</v>
      </c>
      <c r="BH44" s="160">
        <v>0.2</v>
      </c>
      <c r="BI44" s="153">
        <f t="shared" si="42"/>
        <v>5</v>
      </c>
      <c r="BJ44" s="21">
        <f>BH44/198.8*100</f>
        <v>0.1006036217303823</v>
      </c>
      <c r="BK44" s="168">
        <f t="shared" si="63"/>
        <v>0</v>
      </c>
      <c r="BL44" s="85">
        <f>BH44/BP44*100</f>
        <v>100</v>
      </c>
      <c r="BM44" s="157">
        <f>BH44-BQ44</f>
        <v>-9.9999999999999978E-2</v>
      </c>
      <c r="BN44" s="157">
        <f>BH44/BQ44*100</f>
        <v>66.666666666666671</v>
      </c>
      <c r="BO44"/>
      <c r="BP44" s="229">
        <v>0.2</v>
      </c>
      <c r="BQ44" s="152">
        <v>0.3</v>
      </c>
    </row>
    <row r="45" spans="1:97" ht="15" customHeight="1">
      <c r="A45" s="134">
        <v>35</v>
      </c>
      <c r="B45" s="110" t="s">
        <v>17</v>
      </c>
      <c r="C45" s="135">
        <v>3.7</v>
      </c>
      <c r="D45" s="113">
        <v>0.3</v>
      </c>
      <c r="E45" s="22">
        <f t="shared" si="24"/>
        <v>8.108108108108107</v>
      </c>
      <c r="F45" s="21">
        <f t="shared" si="25"/>
        <v>0.15856236786469344</v>
      </c>
      <c r="G45" s="85">
        <f t="shared" si="39"/>
        <v>0.3</v>
      </c>
      <c r="H45" s="85" t="s">
        <v>11</v>
      </c>
      <c r="I45" s="85">
        <f>D45-M45</f>
        <v>0.3</v>
      </c>
      <c r="J45" s="85" t="s">
        <v>11</v>
      </c>
      <c r="L45" s="1">
        <v>0</v>
      </c>
      <c r="M45" s="1">
        <v>0</v>
      </c>
      <c r="O45" s="158"/>
      <c r="P45" s="141"/>
      <c r="Q45" s="142"/>
      <c r="R45" s="143"/>
      <c r="S45" s="58"/>
      <c r="T45" s="42"/>
      <c r="U45" s="144"/>
      <c r="V45" s="144"/>
      <c r="W45" s="144"/>
      <c r="X45" s="144"/>
      <c r="AC45" s="161">
        <v>35</v>
      </c>
      <c r="AD45" s="162" t="s">
        <v>23</v>
      </c>
      <c r="AE45" s="154">
        <v>7.4</v>
      </c>
      <c r="AF45" s="129">
        <v>0.2</v>
      </c>
      <c r="AG45" s="22">
        <f t="shared" si="27"/>
        <v>2.7027027027027026</v>
      </c>
      <c r="AH45" s="21">
        <f t="shared" si="34"/>
        <v>0.10015022533800702</v>
      </c>
      <c r="AI45" s="157">
        <f t="shared" si="35"/>
        <v>0.2</v>
      </c>
      <c r="AJ45" s="157" t="s">
        <v>11</v>
      </c>
      <c r="AK45" s="157">
        <f t="shared" si="66"/>
        <v>0.2</v>
      </c>
      <c r="AL45" s="157" t="s">
        <v>11</v>
      </c>
      <c r="AN45" s="152">
        <v>0</v>
      </c>
      <c r="AO45" s="152">
        <v>0</v>
      </c>
      <c r="AQ45" s="212"/>
      <c r="AR45" s="218"/>
      <c r="AS45" s="213"/>
      <c r="AT45" s="219"/>
      <c r="AU45" s="220"/>
      <c r="AV45" s="42"/>
      <c r="AW45" s="214"/>
      <c r="AX45" s="214"/>
      <c r="AY45" s="214"/>
      <c r="AZ45" s="214"/>
      <c r="BA45" s="215"/>
      <c r="BB45" s="224"/>
      <c r="BC45" s="152"/>
    </row>
    <row r="46" spans="1:97" ht="15" customHeight="1">
      <c r="A46" s="72">
        <v>36</v>
      </c>
      <c r="B46" s="7" t="s">
        <v>21</v>
      </c>
      <c r="C46" s="135">
        <v>22.3</v>
      </c>
      <c r="D46" s="24">
        <v>0.3</v>
      </c>
      <c r="E46" s="22">
        <f t="shared" si="24"/>
        <v>1.3452914798206277</v>
      </c>
      <c r="F46" s="21">
        <f t="shared" si="25"/>
        <v>0.15856236786469344</v>
      </c>
      <c r="G46" s="85">
        <f t="shared" si="39"/>
        <v>0</v>
      </c>
      <c r="H46" s="85">
        <f t="shared" si="40"/>
        <v>100</v>
      </c>
      <c r="I46" s="85">
        <f t="shared" si="41"/>
        <v>-2.9000000000000004</v>
      </c>
      <c r="J46" s="85">
        <f t="shared" si="44"/>
        <v>9.3749999999999982</v>
      </c>
      <c r="L46" s="1">
        <v>0.3</v>
      </c>
      <c r="M46" s="1">
        <v>3.2</v>
      </c>
      <c r="O46" s="140"/>
      <c r="P46" s="141"/>
      <c r="Q46" s="142"/>
      <c r="R46" s="143"/>
      <c r="S46" s="58"/>
      <c r="T46" s="42"/>
      <c r="U46" s="144"/>
      <c r="V46" s="144"/>
      <c r="W46" s="144"/>
      <c r="X46" s="144"/>
      <c r="AC46" s="161">
        <v>36</v>
      </c>
      <c r="AD46" s="162" t="s">
        <v>82</v>
      </c>
      <c r="AE46" s="154">
        <v>9.4</v>
      </c>
      <c r="AF46" s="129">
        <v>0.9</v>
      </c>
      <c r="AG46" s="22">
        <f>AF46/AE46*100</f>
        <v>9.5744680851063837</v>
      </c>
      <c r="AH46" s="21">
        <f>AF46/199.7*100</f>
        <v>0.45067601402103158</v>
      </c>
      <c r="AI46" s="157">
        <f t="shared" si="35"/>
        <v>0.9</v>
      </c>
      <c r="AJ46" s="157" t="s">
        <v>11</v>
      </c>
      <c r="AK46" s="168">
        <f t="shared" si="66"/>
        <v>-9.9999999999999978E-2</v>
      </c>
      <c r="AL46" s="91">
        <f t="shared" si="62"/>
        <v>90</v>
      </c>
      <c r="AN46" s="152">
        <v>0</v>
      </c>
      <c r="AO46" s="152">
        <v>1</v>
      </c>
      <c r="AQ46" s="212"/>
      <c r="AR46" s="218"/>
      <c r="AS46" s="213"/>
      <c r="AT46" s="219"/>
      <c r="AU46" s="220"/>
      <c r="AV46" s="42"/>
      <c r="AW46" s="214"/>
      <c r="AX46" s="214"/>
      <c r="AY46" s="216"/>
      <c r="AZ46" s="217"/>
      <c r="BA46" s="215"/>
      <c r="BB46" s="152"/>
      <c r="BC46" s="152"/>
    </row>
    <row r="47" spans="1:97" ht="15" customHeight="1">
      <c r="AR47" s="138"/>
      <c r="AS47" s="138"/>
      <c r="AT47" s="221"/>
      <c r="AU47" s="138"/>
    </row>
    <row r="59" spans="85:97" ht="15" customHeight="1"/>
    <row r="62" spans="85:97" s="12" customFormat="1"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85:97" ht="15" customHeight="1"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</row>
    <row r="66" s="2" customFormat="1"/>
    <row r="75" ht="15" customHeight="1"/>
    <row r="78" s="12" customFormat="1"/>
  </sheetData>
  <mergeCells count="50">
    <mergeCell ref="CL8:CL9"/>
    <mergeCell ref="CK8:CK9"/>
    <mergeCell ref="CI8:CI9"/>
    <mergeCell ref="CJ8:CJ9"/>
    <mergeCell ref="CH7:CH9"/>
    <mergeCell ref="CO8:CP8"/>
    <mergeCell ref="CJ7:CP7"/>
    <mergeCell ref="CM8:CN8"/>
    <mergeCell ref="AT7:AZ7"/>
    <mergeCell ref="AS8:AS9"/>
    <mergeCell ref="AT8:AT9"/>
    <mergeCell ref="AU8:AU9"/>
    <mergeCell ref="AV8:AV9"/>
    <mergeCell ref="AW8:AX8"/>
    <mergeCell ref="AY8:AZ8"/>
    <mergeCell ref="D7:J7"/>
    <mergeCell ref="C8:C9"/>
    <mergeCell ref="D8:D9"/>
    <mergeCell ref="E8:E9"/>
    <mergeCell ref="F8:F9"/>
    <mergeCell ref="G8:H8"/>
    <mergeCell ref="I8:J8"/>
    <mergeCell ref="R7:X7"/>
    <mergeCell ref="Q8:Q9"/>
    <mergeCell ref="R8:R9"/>
    <mergeCell ref="S8:S9"/>
    <mergeCell ref="T8:T9"/>
    <mergeCell ref="U8:V8"/>
    <mergeCell ref="W8:X8"/>
    <mergeCell ref="AF7:AL7"/>
    <mergeCell ref="AE8:AE9"/>
    <mergeCell ref="AF8:AF9"/>
    <mergeCell ref="AG8:AG9"/>
    <mergeCell ref="AH8:AH9"/>
    <mergeCell ref="AI8:AJ8"/>
    <mergeCell ref="AK8:AL8"/>
    <mergeCell ref="BH7:BN7"/>
    <mergeCell ref="BG8:BG9"/>
    <mergeCell ref="BH8:BH9"/>
    <mergeCell ref="BI8:BI9"/>
    <mergeCell ref="BJ8:BJ9"/>
    <mergeCell ref="BK8:BL8"/>
    <mergeCell ref="BM8:BN8"/>
    <mergeCell ref="BV7:CB7"/>
    <mergeCell ref="BU8:BU9"/>
    <mergeCell ref="BV8:BV9"/>
    <mergeCell ref="BW8:BW9"/>
    <mergeCell ref="BX8:BX9"/>
    <mergeCell ref="BY8:BZ8"/>
    <mergeCell ref="CA8:CB8"/>
  </mergeCells>
  <pageMargins left="0.74803149606299213" right="0.15748031496062992" top="0.86614173228346458" bottom="0.35433070866141736" header="0.51181102362204722" footer="0.31496062992125984"/>
  <pageSetup scale="61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workbookViewId="0">
      <selection activeCell="B24" sqref="B24"/>
    </sheetView>
  </sheetViews>
  <sheetFormatPr defaultRowHeight="15"/>
  <cols>
    <col min="1" max="1" width="37.42578125" customWidth="1"/>
    <col min="2" max="2" width="15.5703125" customWidth="1"/>
    <col min="3" max="4" width="12.7109375" customWidth="1"/>
    <col min="5" max="5" width="11.7109375" customWidth="1"/>
    <col min="6" max="6" width="15.28515625" customWidth="1"/>
    <col min="7" max="8" width="12.7109375" customWidth="1"/>
    <col min="9" max="9" width="11.7109375" customWidth="1"/>
    <col min="10" max="10" width="15.28515625" customWidth="1"/>
  </cols>
  <sheetData>
    <row r="1" spans="1:10">
      <c r="A1" s="336"/>
      <c r="B1" s="337"/>
      <c r="C1" s="338"/>
      <c r="D1" s="337"/>
      <c r="E1" s="337"/>
      <c r="F1" s="337"/>
      <c r="G1" s="337"/>
      <c r="H1" s="337"/>
      <c r="I1" s="337"/>
      <c r="J1" s="337"/>
    </row>
    <row r="2" spans="1:10" ht="15.75">
      <c r="A2" s="689" t="s">
        <v>233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ht="15.75">
      <c r="A3" s="339"/>
      <c r="B3" s="689"/>
      <c r="C3" s="689"/>
      <c r="D3" s="689"/>
      <c r="E3" s="689"/>
      <c r="F3" s="689"/>
      <c r="G3" s="689"/>
      <c r="H3" s="689"/>
      <c r="I3" s="689"/>
      <c r="J3" s="689"/>
    </row>
    <row r="4" spans="1:10">
      <c r="A4" s="340"/>
      <c r="B4" s="337"/>
      <c r="C4" s="338"/>
      <c r="D4" s="337"/>
      <c r="E4" s="337"/>
      <c r="F4" s="337"/>
      <c r="G4" s="337"/>
      <c r="H4" s="341"/>
      <c r="I4" s="337"/>
      <c r="J4" s="341" t="s">
        <v>151</v>
      </c>
    </row>
    <row r="5" spans="1:10" ht="49.9" customHeight="1">
      <c r="A5" s="690"/>
      <c r="B5" s="692" t="s">
        <v>234</v>
      </c>
      <c r="C5" s="694" t="s">
        <v>108</v>
      </c>
      <c r="D5" s="695"/>
      <c r="E5" s="696" t="s">
        <v>235</v>
      </c>
      <c r="F5" s="696"/>
      <c r="G5" s="694" t="s">
        <v>154</v>
      </c>
      <c r="H5" s="695"/>
      <c r="I5" s="696" t="s">
        <v>235</v>
      </c>
      <c r="J5" s="696"/>
    </row>
    <row r="6" spans="1:10" ht="64.150000000000006" customHeight="1">
      <c r="A6" s="691"/>
      <c r="B6" s="693"/>
      <c r="C6" s="343" t="s">
        <v>236</v>
      </c>
      <c r="D6" s="343" t="s">
        <v>237</v>
      </c>
      <c r="E6" s="343" t="s">
        <v>238</v>
      </c>
      <c r="F6" s="342" t="s">
        <v>239</v>
      </c>
      <c r="G6" s="343" t="s">
        <v>236</v>
      </c>
      <c r="H6" s="343" t="s">
        <v>237</v>
      </c>
      <c r="I6" s="343" t="s">
        <v>238</v>
      </c>
      <c r="J6" s="342" t="s">
        <v>239</v>
      </c>
    </row>
    <row r="7" spans="1:10" ht="13.15" customHeight="1">
      <c r="A7" s="344" t="s">
        <v>240</v>
      </c>
      <c r="B7" s="345">
        <v>33999.5</v>
      </c>
      <c r="C7" s="345">
        <v>18904.2</v>
      </c>
      <c r="D7" s="345">
        <v>17211</v>
      </c>
      <c r="E7" s="346">
        <f>C7/D7*100</f>
        <v>109.83789436987973</v>
      </c>
      <c r="F7" s="346">
        <f>C7/$B7*100</f>
        <v>55.601405903027988</v>
      </c>
      <c r="G7" s="345">
        <v>27304.3</v>
      </c>
      <c r="H7" s="345">
        <v>25292.400000000001</v>
      </c>
      <c r="I7" s="346">
        <f>G7/H7*100</f>
        <v>107.95456342616754</v>
      </c>
      <c r="J7" s="346">
        <f>G7/$B7*100</f>
        <v>80.307945705083895</v>
      </c>
    </row>
    <row r="8" spans="1:10" ht="13.15" customHeight="1">
      <c r="A8" s="347" t="s">
        <v>7</v>
      </c>
      <c r="B8" s="345">
        <v>42520.800000000003</v>
      </c>
      <c r="C8" s="345">
        <v>21769.200000000001</v>
      </c>
      <c r="D8" s="345">
        <v>19719.3</v>
      </c>
      <c r="E8" s="348">
        <f t="shared" ref="E8:E71" si="0">C8/D8*100</f>
        <v>110.39539943101428</v>
      </c>
      <c r="F8" s="346">
        <f>C8/B8*100</f>
        <v>51.196590844951174</v>
      </c>
      <c r="G8" s="345">
        <v>32946.400000000001</v>
      </c>
      <c r="H8" s="345">
        <v>30022.9</v>
      </c>
      <c r="I8" s="348">
        <f t="shared" ref="I8:I39" si="1">G8/H8*100</f>
        <v>109.73756699053057</v>
      </c>
      <c r="J8" s="346">
        <f>G8/$B8*100</f>
        <v>77.483020074880997</v>
      </c>
    </row>
    <row r="9" spans="1:10" ht="13.15" customHeight="1">
      <c r="A9" s="349" t="s">
        <v>8</v>
      </c>
      <c r="B9" s="350">
        <v>25059.8</v>
      </c>
      <c r="C9" s="350">
        <v>27342.9</v>
      </c>
      <c r="D9" s="350">
        <v>24865.7</v>
      </c>
      <c r="E9" s="351">
        <f>C9/D9*100</f>
        <v>109.96231756998596</v>
      </c>
      <c r="F9" s="352">
        <f>C9/B9*100</f>
        <v>109.11060742703454</v>
      </c>
      <c r="G9" s="350">
        <v>25819.1</v>
      </c>
      <c r="H9" s="350">
        <v>24280.7</v>
      </c>
      <c r="I9" s="351">
        <f t="shared" si="1"/>
        <v>106.33589641155321</v>
      </c>
      <c r="J9" s="352">
        <f>G9/$B9*100</f>
        <v>103.02995235396931</v>
      </c>
    </row>
    <row r="10" spans="1:10" ht="13.15" customHeight="1">
      <c r="A10" s="353" t="s">
        <v>9</v>
      </c>
      <c r="B10" s="350">
        <v>21089.200000000001</v>
      </c>
      <c r="C10" s="350">
        <v>19517.599999999999</v>
      </c>
      <c r="D10" s="350">
        <v>17914.8</v>
      </c>
      <c r="E10" s="351">
        <f>C10/D10*100</f>
        <v>108.94679259606581</v>
      </c>
      <c r="F10" s="352">
        <f t="shared" ref="F10:F26" si="2">C10/B10*100</f>
        <v>92.547844394287111</v>
      </c>
      <c r="G10" s="350">
        <v>23910.799999999999</v>
      </c>
      <c r="H10" s="350">
        <v>21983.5</v>
      </c>
      <c r="I10" s="351">
        <f t="shared" si="1"/>
        <v>108.7670298178179</v>
      </c>
      <c r="J10" s="352">
        <f t="shared" ref="J10:J26" si="3">G10/$B10*100</f>
        <v>113.37936005159037</v>
      </c>
    </row>
    <row r="11" spans="1:10" ht="13.15" customHeight="1">
      <c r="A11" s="353" t="s">
        <v>10</v>
      </c>
      <c r="B11" s="350">
        <v>23692.3</v>
      </c>
      <c r="C11" s="350">
        <v>19792.5</v>
      </c>
      <c r="D11" s="350">
        <v>18454.400000000001</v>
      </c>
      <c r="E11" s="351">
        <f t="shared" si="0"/>
        <v>107.25084532685972</v>
      </c>
      <c r="F11" s="352">
        <f t="shared" si="2"/>
        <v>83.539799850584373</v>
      </c>
      <c r="G11" s="350">
        <v>26658.1</v>
      </c>
      <c r="H11" s="350">
        <v>28724.2</v>
      </c>
      <c r="I11" s="351">
        <f t="shared" si="1"/>
        <v>92.807110380793887</v>
      </c>
      <c r="J11" s="352">
        <f t="shared" si="3"/>
        <v>112.51799107726983</v>
      </c>
    </row>
    <row r="12" spans="1:10" ht="13.15" customHeight="1">
      <c r="A12" s="353" t="s">
        <v>241</v>
      </c>
      <c r="B12" s="350">
        <v>24493.5</v>
      </c>
      <c r="C12" s="350">
        <v>19122.599999999999</v>
      </c>
      <c r="D12" s="350">
        <v>16429.900000000001</v>
      </c>
      <c r="E12" s="351">
        <f t="shared" si="0"/>
        <v>116.38902245296683</v>
      </c>
      <c r="F12" s="352">
        <f t="shared" si="2"/>
        <v>78.072141588584714</v>
      </c>
      <c r="G12" s="350">
        <v>23108.2</v>
      </c>
      <c r="H12" s="350">
        <v>22238.9</v>
      </c>
      <c r="I12" s="351">
        <f t="shared" si="1"/>
        <v>103.9089163582731</v>
      </c>
      <c r="J12" s="352">
        <f t="shared" si="3"/>
        <v>94.344213771000469</v>
      </c>
    </row>
    <row r="13" spans="1:10" ht="13.15" customHeight="1">
      <c r="A13" s="353" t="s">
        <v>13</v>
      </c>
      <c r="B13" s="350">
        <v>20524.7</v>
      </c>
      <c r="C13" s="350">
        <v>14871.6</v>
      </c>
      <c r="D13" s="350">
        <v>14380.8</v>
      </c>
      <c r="E13" s="351">
        <f t="shared" si="0"/>
        <v>103.41288384512683</v>
      </c>
      <c r="F13" s="352">
        <f t="shared" si="2"/>
        <v>72.457088288744771</v>
      </c>
      <c r="G13" s="350">
        <v>18370.5</v>
      </c>
      <c r="H13" s="350">
        <v>17476.099999999999</v>
      </c>
      <c r="I13" s="351">
        <f t="shared" si="1"/>
        <v>105.11784665915165</v>
      </c>
      <c r="J13" s="352">
        <f t="shared" si="3"/>
        <v>89.504353291400122</v>
      </c>
    </row>
    <row r="14" spans="1:10" ht="13.15" customHeight="1">
      <c r="A14" s="353" t="s">
        <v>14</v>
      </c>
      <c r="B14" s="350">
        <v>29451.4</v>
      </c>
      <c r="C14" s="350">
        <v>20660.2</v>
      </c>
      <c r="D14" s="350">
        <v>20653.400000000001</v>
      </c>
      <c r="E14" s="351">
        <f t="shared" si="0"/>
        <v>100.03292436112214</v>
      </c>
      <c r="F14" s="352">
        <f t="shared" si="2"/>
        <v>70.150145663703583</v>
      </c>
      <c r="G14" s="350">
        <v>34416.400000000001</v>
      </c>
      <c r="H14" s="350">
        <v>30685</v>
      </c>
      <c r="I14" s="351">
        <f t="shared" si="1"/>
        <v>112.16033892781489</v>
      </c>
      <c r="J14" s="352">
        <f t="shared" si="3"/>
        <v>116.85828177947397</v>
      </c>
    </row>
    <row r="15" spans="1:10" ht="13.15" customHeight="1">
      <c r="A15" s="353" t="s">
        <v>15</v>
      </c>
      <c r="B15" s="350">
        <v>21514</v>
      </c>
      <c r="C15" s="350">
        <v>16105.3</v>
      </c>
      <c r="D15" s="350">
        <v>14863.3</v>
      </c>
      <c r="E15" s="351">
        <f t="shared" si="0"/>
        <v>108.35615240222563</v>
      </c>
      <c r="F15" s="352">
        <f t="shared" si="2"/>
        <v>74.859626289857758</v>
      </c>
      <c r="G15" s="350">
        <v>18483.8</v>
      </c>
      <c r="H15" s="350">
        <v>17349.400000000001</v>
      </c>
      <c r="I15" s="351">
        <f t="shared" si="1"/>
        <v>106.53855464742294</v>
      </c>
      <c r="J15" s="352">
        <f t="shared" si="3"/>
        <v>85.915217997582971</v>
      </c>
    </row>
    <row r="16" spans="1:10" ht="13.15" customHeight="1">
      <c r="A16" s="353" t="s">
        <v>16</v>
      </c>
      <c r="B16" s="350">
        <v>23226.799999999999</v>
      </c>
      <c r="C16" s="350">
        <v>19867.8</v>
      </c>
      <c r="D16" s="350">
        <v>18979.900000000001</v>
      </c>
      <c r="E16" s="351">
        <f t="shared" si="0"/>
        <v>104.67810683934056</v>
      </c>
      <c r="F16" s="352">
        <f t="shared" si="2"/>
        <v>85.53825753009454</v>
      </c>
      <c r="G16" s="350">
        <v>21901.8</v>
      </c>
      <c r="H16" s="350">
        <v>20152.099999999999</v>
      </c>
      <c r="I16" s="351">
        <f t="shared" si="1"/>
        <v>108.68246981704139</v>
      </c>
      <c r="J16" s="352">
        <f t="shared" si="3"/>
        <v>94.295382919730656</v>
      </c>
    </row>
    <row r="17" spans="1:10" ht="13.15" customHeight="1">
      <c r="A17" s="353" t="s">
        <v>17</v>
      </c>
      <c r="B17" s="350">
        <v>23360.3</v>
      </c>
      <c r="C17" s="350">
        <v>21055.599999999999</v>
      </c>
      <c r="D17" s="350">
        <v>18144.5</v>
      </c>
      <c r="E17" s="351">
        <f t="shared" si="0"/>
        <v>116.04398026950315</v>
      </c>
      <c r="F17" s="352">
        <f t="shared" si="2"/>
        <v>90.134116428299293</v>
      </c>
      <c r="G17" s="350">
        <v>26304.2</v>
      </c>
      <c r="H17" s="350">
        <v>24760.6</v>
      </c>
      <c r="I17" s="351">
        <f t="shared" si="1"/>
        <v>106.23409771976446</v>
      </c>
      <c r="J17" s="352">
        <f t="shared" si="3"/>
        <v>112.60214980115839</v>
      </c>
    </row>
    <row r="18" spans="1:10" ht="13.15" customHeight="1">
      <c r="A18" s="353" t="s">
        <v>242</v>
      </c>
      <c r="B18" s="350">
        <v>40518</v>
      </c>
      <c r="C18" s="350">
        <v>31674.9</v>
      </c>
      <c r="D18" s="350">
        <v>30187</v>
      </c>
      <c r="E18" s="351">
        <f t="shared" si="0"/>
        <v>104.92894292245008</v>
      </c>
      <c r="F18" s="352">
        <f t="shared" si="2"/>
        <v>78.174885236191329</v>
      </c>
      <c r="G18" s="350">
        <v>44599.5</v>
      </c>
      <c r="H18" s="350">
        <v>40539.800000000003</v>
      </c>
      <c r="I18" s="351">
        <f t="shared" si="1"/>
        <v>110.01410959106852</v>
      </c>
      <c r="J18" s="352">
        <f t="shared" si="3"/>
        <v>110.0733007552199</v>
      </c>
    </row>
    <row r="19" spans="1:10" ht="13.15" customHeight="1">
      <c r="A19" s="353" t="s">
        <v>19</v>
      </c>
      <c r="B19" s="350">
        <v>20839.400000000001</v>
      </c>
      <c r="C19" s="350">
        <v>18009</v>
      </c>
      <c r="D19" s="350">
        <v>16390</v>
      </c>
      <c r="E19" s="351">
        <f t="shared" si="0"/>
        <v>109.87797437461867</v>
      </c>
      <c r="F19" s="352">
        <f t="shared" si="2"/>
        <v>86.418035068188132</v>
      </c>
      <c r="G19" s="350">
        <v>19560</v>
      </c>
      <c r="H19" s="350">
        <v>19296.900000000001</v>
      </c>
      <c r="I19" s="351">
        <f t="shared" si="1"/>
        <v>101.36343143199167</v>
      </c>
      <c r="J19" s="352">
        <f t="shared" si="3"/>
        <v>93.860667773544336</v>
      </c>
    </row>
    <row r="20" spans="1:10" ht="13.15" customHeight="1">
      <c r="A20" s="353" t="s">
        <v>20</v>
      </c>
      <c r="B20" s="350">
        <v>24950.3</v>
      </c>
      <c r="C20" s="350">
        <v>19090.099999999999</v>
      </c>
      <c r="D20" s="350">
        <v>17811.400000000001</v>
      </c>
      <c r="E20" s="351">
        <f t="shared" si="0"/>
        <v>107.17911000819697</v>
      </c>
      <c r="F20" s="352">
        <f t="shared" si="2"/>
        <v>76.51250686364493</v>
      </c>
      <c r="G20" s="350">
        <v>20950</v>
      </c>
      <c r="H20" s="350">
        <v>19159.5</v>
      </c>
      <c r="I20" s="351">
        <f t="shared" si="1"/>
        <v>109.34523343511052</v>
      </c>
      <c r="J20" s="352">
        <f t="shared" si="3"/>
        <v>83.966926249383775</v>
      </c>
    </row>
    <row r="21" spans="1:10" ht="13.15" customHeight="1">
      <c r="A21" s="353" t="s">
        <v>21</v>
      </c>
      <c r="B21" s="350">
        <v>23194.6</v>
      </c>
      <c r="C21" s="350">
        <v>14269.1</v>
      </c>
      <c r="D21" s="350">
        <v>12287.6</v>
      </c>
      <c r="E21" s="351">
        <f t="shared" si="0"/>
        <v>116.12601321657606</v>
      </c>
      <c r="F21" s="352">
        <f t="shared" si="2"/>
        <v>61.519060470971695</v>
      </c>
      <c r="G21" s="350">
        <v>20574.2</v>
      </c>
      <c r="H21" s="350">
        <v>18683.599999999999</v>
      </c>
      <c r="I21" s="351">
        <f t="shared" si="1"/>
        <v>110.1190348755058</v>
      </c>
      <c r="J21" s="352">
        <f t="shared" si="3"/>
        <v>88.702542833245673</v>
      </c>
    </row>
    <row r="22" spans="1:10" ht="13.15" customHeight="1">
      <c r="A22" s="353" t="s">
        <v>22</v>
      </c>
      <c r="B22" s="350">
        <v>20784.7</v>
      </c>
      <c r="C22" s="350">
        <v>21267.1</v>
      </c>
      <c r="D22" s="350">
        <v>17623.8</v>
      </c>
      <c r="E22" s="351">
        <f t="shared" si="0"/>
        <v>120.6726131708258</v>
      </c>
      <c r="F22" s="352">
        <f t="shared" si="2"/>
        <v>102.32093799766173</v>
      </c>
      <c r="G22" s="350">
        <v>20734.3</v>
      </c>
      <c r="H22" s="350">
        <v>19434.7</v>
      </c>
      <c r="I22" s="351">
        <f t="shared" si="1"/>
        <v>106.68700828929698</v>
      </c>
      <c r="J22" s="352">
        <f t="shared" si="3"/>
        <v>99.757513940542793</v>
      </c>
    </row>
    <row r="23" spans="1:10" ht="13.15" customHeight="1">
      <c r="A23" s="353" t="s">
        <v>23</v>
      </c>
      <c r="B23" s="350">
        <v>24433.5</v>
      </c>
      <c r="C23" s="350">
        <v>15962.2</v>
      </c>
      <c r="D23" s="350">
        <v>15119.1</v>
      </c>
      <c r="E23" s="351">
        <f t="shared" si="0"/>
        <v>105.57639012904207</v>
      </c>
      <c r="F23" s="352">
        <f t="shared" si="2"/>
        <v>65.329158736979963</v>
      </c>
      <c r="G23" s="350">
        <v>25217.8</v>
      </c>
      <c r="H23" s="350">
        <v>23873.3</v>
      </c>
      <c r="I23" s="351">
        <f t="shared" si="1"/>
        <v>105.63181462135525</v>
      </c>
      <c r="J23" s="352">
        <f t="shared" si="3"/>
        <v>103.20993717641763</v>
      </c>
    </row>
    <row r="24" spans="1:10" ht="13.15" customHeight="1">
      <c r="A24" s="353" t="s">
        <v>24</v>
      </c>
      <c r="B24" s="350">
        <v>27251.9</v>
      </c>
      <c r="C24" s="350">
        <v>19920.3</v>
      </c>
      <c r="D24" s="350">
        <v>18646.8</v>
      </c>
      <c r="E24" s="351">
        <f t="shared" si="0"/>
        <v>106.82959006371067</v>
      </c>
      <c r="F24" s="352">
        <f t="shared" si="2"/>
        <v>73.096921682524879</v>
      </c>
      <c r="G24" s="350">
        <v>25898</v>
      </c>
      <c r="H24" s="350">
        <v>25023.3</v>
      </c>
      <c r="I24" s="351">
        <f t="shared" si="1"/>
        <v>103.49554215471181</v>
      </c>
      <c r="J24" s="352">
        <f t="shared" si="3"/>
        <v>95.031906032239945</v>
      </c>
    </row>
    <row r="25" spans="1:10" ht="13.15" customHeight="1">
      <c r="A25" s="353" t="s">
        <v>25</v>
      </c>
      <c r="B25" s="350">
        <v>26406.9</v>
      </c>
      <c r="C25" s="350">
        <v>20522.8</v>
      </c>
      <c r="D25" s="350">
        <v>19026.099999999999</v>
      </c>
      <c r="E25" s="351">
        <f t="shared" si="0"/>
        <v>107.86656224870048</v>
      </c>
      <c r="F25" s="352">
        <f t="shared" si="2"/>
        <v>77.717566242156394</v>
      </c>
      <c r="G25" s="350">
        <v>24412.3</v>
      </c>
      <c r="H25" s="350">
        <v>22587.599999999999</v>
      </c>
      <c r="I25" s="351">
        <f t="shared" si="1"/>
        <v>108.07832616125663</v>
      </c>
      <c r="J25" s="352">
        <f t="shared" si="3"/>
        <v>92.446671135195714</v>
      </c>
    </row>
    <row r="26" spans="1:10" ht="13.15" customHeight="1">
      <c r="A26" s="353" t="s">
        <v>243</v>
      </c>
      <c r="B26" s="350">
        <v>66031.899999999994</v>
      </c>
      <c r="C26" s="350">
        <v>44168.7</v>
      </c>
      <c r="D26" s="350">
        <v>38781</v>
      </c>
      <c r="E26" s="351">
        <f t="shared" si="0"/>
        <v>113.89262783321729</v>
      </c>
      <c r="F26" s="352">
        <f t="shared" si="2"/>
        <v>66.889942588355026</v>
      </c>
      <c r="G26" s="350">
        <v>60208.3</v>
      </c>
      <c r="H26" s="350">
        <v>48790</v>
      </c>
      <c r="I26" s="351">
        <f t="shared" si="1"/>
        <v>123.40295142447223</v>
      </c>
      <c r="J26" s="352">
        <f t="shared" si="3"/>
        <v>91.180626333635729</v>
      </c>
    </row>
    <row r="27" spans="1:10" ht="13.15" customHeight="1">
      <c r="A27" s="347" t="s">
        <v>27</v>
      </c>
      <c r="B27" s="345">
        <v>38640.199999999997</v>
      </c>
      <c r="C27" s="345">
        <v>24856.1</v>
      </c>
      <c r="D27" s="345">
        <v>22794</v>
      </c>
      <c r="E27" s="348">
        <f t="shared" si="0"/>
        <v>109.04667895060103</v>
      </c>
      <c r="F27" s="346">
        <f>C27/B27*100</f>
        <v>64.327047996645987</v>
      </c>
      <c r="G27" s="345">
        <v>36111.5</v>
      </c>
      <c r="H27" s="345">
        <v>33376.1</v>
      </c>
      <c r="I27" s="348">
        <f t="shared" si="1"/>
        <v>108.19568493622683</v>
      </c>
      <c r="J27" s="346">
        <f>G27/$B27*100</f>
        <v>93.455779214393303</v>
      </c>
    </row>
    <row r="28" spans="1:10" ht="13.15" customHeight="1">
      <c r="A28" s="353" t="s">
        <v>28</v>
      </c>
      <c r="B28" s="350">
        <v>30940.6</v>
      </c>
      <c r="C28" s="350">
        <v>30548.7</v>
      </c>
      <c r="D28" s="350">
        <v>28315.9</v>
      </c>
      <c r="E28" s="351">
        <f t="shared" si="0"/>
        <v>107.88532238071188</v>
      </c>
      <c r="F28" s="352">
        <f>C28/B28*100</f>
        <v>98.733379443191154</v>
      </c>
      <c r="G28" s="350">
        <v>22718.400000000001</v>
      </c>
      <c r="H28" s="350">
        <v>22197.3</v>
      </c>
      <c r="I28" s="351">
        <f t="shared" si="1"/>
        <v>102.34758281412606</v>
      </c>
      <c r="J28" s="352">
        <f>G28/$B28*100</f>
        <v>73.42585470223591</v>
      </c>
    </row>
    <row r="29" spans="1:10" ht="13.15" customHeight="1">
      <c r="A29" s="353" t="s">
        <v>29</v>
      </c>
      <c r="B29" s="350">
        <v>41694.699999999997</v>
      </c>
      <c r="C29" s="350">
        <v>25905.7</v>
      </c>
      <c r="D29" s="350">
        <v>23526.2</v>
      </c>
      <c r="E29" s="351">
        <f t="shared" si="0"/>
        <v>110.11425559588884</v>
      </c>
      <c r="F29" s="352">
        <f t="shared" ref="F29:F52" si="4">C29/B29*100</f>
        <v>62.131877672701805</v>
      </c>
      <c r="G29" s="350">
        <v>29420.799999999999</v>
      </c>
      <c r="H29" s="350">
        <v>27641.8</v>
      </c>
      <c r="I29" s="351">
        <f t="shared" si="1"/>
        <v>106.43590504236337</v>
      </c>
      <c r="J29" s="352">
        <f t="shared" ref="J29:J52" si="5">G29/$B29*100</f>
        <v>70.562445586609329</v>
      </c>
    </row>
    <row r="30" spans="1:10" ht="13.15" customHeight="1">
      <c r="A30" s="353" t="s">
        <v>244</v>
      </c>
      <c r="B30" s="350">
        <v>38859.4</v>
      </c>
      <c r="C30" s="350">
        <v>30328.400000000001</v>
      </c>
      <c r="D30" s="350">
        <v>25442.1</v>
      </c>
      <c r="E30" s="351">
        <f t="shared" si="0"/>
        <v>119.20556872270764</v>
      </c>
      <c r="F30" s="352">
        <f t="shared" si="4"/>
        <v>78.04649582855113</v>
      </c>
      <c r="G30" s="350">
        <v>28480.799999999999</v>
      </c>
      <c r="H30" s="350">
        <v>26247.1</v>
      </c>
      <c r="I30" s="351">
        <f t="shared" si="1"/>
        <v>108.51027351593127</v>
      </c>
      <c r="J30" s="352">
        <f t="shared" si="5"/>
        <v>73.291919072347994</v>
      </c>
    </row>
    <row r="31" spans="1:10" ht="13.15" customHeight="1">
      <c r="A31" s="353" t="s">
        <v>31</v>
      </c>
      <c r="B31" s="350">
        <v>28639.8</v>
      </c>
      <c r="C31" s="350">
        <v>22471.7</v>
      </c>
      <c r="D31" s="350">
        <v>21130.9</v>
      </c>
      <c r="E31" s="351">
        <f t="shared" si="0"/>
        <v>106.34521009516868</v>
      </c>
      <c r="F31" s="352">
        <f t="shared" si="4"/>
        <v>78.463187592092126</v>
      </c>
      <c r="G31" s="350">
        <v>23735.3</v>
      </c>
      <c r="H31" s="350">
        <v>22499.8</v>
      </c>
      <c r="I31" s="351">
        <f t="shared" si="1"/>
        <v>105.49115992142153</v>
      </c>
      <c r="J31" s="352">
        <f t="shared" si="5"/>
        <v>82.875229575625525</v>
      </c>
    </row>
    <row r="32" spans="1:10" ht="13.15" customHeight="1">
      <c r="A32" s="353" t="s">
        <v>32</v>
      </c>
      <c r="B32" s="350">
        <v>28203.9</v>
      </c>
      <c r="C32" s="350">
        <v>21221.5</v>
      </c>
      <c r="D32" s="350">
        <v>20435.900000000001</v>
      </c>
      <c r="E32" s="351">
        <f t="shared" si="0"/>
        <v>103.84421532694914</v>
      </c>
      <c r="F32" s="352">
        <f t="shared" si="4"/>
        <v>75.243140133102159</v>
      </c>
      <c r="G32" s="350">
        <v>22739.8</v>
      </c>
      <c r="H32" s="350">
        <v>20415.400000000001</v>
      </c>
      <c r="I32" s="351">
        <f t="shared" si="1"/>
        <v>111.38552269365283</v>
      </c>
      <c r="J32" s="352">
        <f t="shared" si="5"/>
        <v>80.626438187626519</v>
      </c>
    </row>
    <row r="33" spans="1:10" ht="13.15" customHeight="1">
      <c r="A33" s="353" t="s">
        <v>33</v>
      </c>
      <c r="B33" s="350">
        <v>33961.599999999999</v>
      </c>
      <c r="C33" s="350">
        <v>29474.9</v>
      </c>
      <c r="D33" s="350">
        <v>27105.8</v>
      </c>
      <c r="E33" s="351">
        <f t="shared" si="0"/>
        <v>108.74019582524774</v>
      </c>
      <c r="F33" s="352">
        <f t="shared" si="4"/>
        <v>86.788902760765112</v>
      </c>
      <c r="G33" s="350">
        <v>50931.9</v>
      </c>
      <c r="H33" s="350">
        <v>46330.400000000001</v>
      </c>
      <c r="I33" s="351">
        <f t="shared" si="1"/>
        <v>109.93192374769049</v>
      </c>
      <c r="J33" s="352">
        <f t="shared" si="5"/>
        <v>149.96908272872892</v>
      </c>
    </row>
    <row r="34" spans="1:10" ht="13.15" customHeight="1">
      <c r="A34" s="353" t="s">
        <v>34</v>
      </c>
      <c r="B34" s="350">
        <v>45956.3</v>
      </c>
      <c r="C34" s="350">
        <v>26521.599999999999</v>
      </c>
      <c r="D34" s="350">
        <v>24628.5</v>
      </c>
      <c r="E34" s="351">
        <f t="shared" si="0"/>
        <v>107.68662322106502</v>
      </c>
      <c r="F34" s="352">
        <f t="shared" si="4"/>
        <v>57.710477127183857</v>
      </c>
      <c r="G34" s="350">
        <v>23174</v>
      </c>
      <c r="H34" s="350">
        <v>22027.9</v>
      </c>
      <c r="I34" s="351">
        <f t="shared" si="1"/>
        <v>105.20294717154152</v>
      </c>
      <c r="J34" s="352">
        <f t="shared" si="5"/>
        <v>50.426165727005866</v>
      </c>
    </row>
    <row r="35" spans="1:10" ht="13.15" customHeight="1">
      <c r="A35" s="353" t="s">
        <v>35</v>
      </c>
      <c r="B35" s="350">
        <v>26123.599999999999</v>
      </c>
      <c r="C35" s="350">
        <v>17413</v>
      </c>
      <c r="D35" s="350">
        <v>16485.2</v>
      </c>
      <c r="E35" s="351">
        <f t="shared" si="0"/>
        <v>105.62807851891394</v>
      </c>
      <c r="F35" s="352">
        <f t="shared" si="4"/>
        <v>66.656203586029491</v>
      </c>
      <c r="G35" s="350">
        <v>25138.799999999999</v>
      </c>
      <c r="H35" s="350">
        <v>23391</v>
      </c>
      <c r="I35" s="351">
        <f t="shared" si="1"/>
        <v>107.4721046556368</v>
      </c>
      <c r="J35" s="352">
        <f t="shared" si="5"/>
        <v>96.230228605552071</v>
      </c>
    </row>
    <row r="36" spans="1:10" ht="13.15" customHeight="1">
      <c r="A36" s="353" t="s">
        <v>36</v>
      </c>
      <c r="B36" s="350">
        <v>21130.1</v>
      </c>
      <c r="C36" s="350">
        <v>15087.8</v>
      </c>
      <c r="D36" s="350">
        <v>14159.6</v>
      </c>
      <c r="E36" s="351">
        <f t="shared" si="0"/>
        <v>106.55526992287916</v>
      </c>
      <c r="F36" s="352">
        <f t="shared" si="4"/>
        <v>71.404300026975747</v>
      </c>
      <c r="G36" s="350">
        <v>18326</v>
      </c>
      <c r="H36" s="350">
        <v>17395.3</v>
      </c>
      <c r="I36" s="351">
        <f t="shared" si="1"/>
        <v>105.35029576954696</v>
      </c>
      <c r="J36" s="352">
        <f t="shared" si="5"/>
        <v>86.729357646201393</v>
      </c>
    </row>
    <row r="37" spans="1:10" ht="13.15" customHeight="1">
      <c r="A37" s="353" t="s">
        <v>245</v>
      </c>
      <c r="B37" s="350">
        <v>45446.3</v>
      </c>
      <c r="C37" s="350">
        <v>25611.8</v>
      </c>
      <c r="D37" s="350">
        <v>23264.6</v>
      </c>
      <c r="E37" s="351">
        <f t="shared" si="0"/>
        <v>110.0891483197648</v>
      </c>
      <c r="F37" s="352">
        <f t="shared" si="4"/>
        <v>56.356183011598304</v>
      </c>
      <c r="G37" s="350">
        <v>55133.1</v>
      </c>
      <c r="H37" s="350">
        <v>50268.1</v>
      </c>
      <c r="I37" s="351">
        <f t="shared" si="1"/>
        <v>109.67810599565131</v>
      </c>
      <c r="J37" s="352">
        <f t="shared" si="5"/>
        <v>121.31482650952883</v>
      </c>
    </row>
    <row r="38" spans="1:10" ht="13.15" customHeight="1">
      <c r="A38" s="354" t="s">
        <v>38</v>
      </c>
      <c r="B38" s="345">
        <v>24767.1</v>
      </c>
      <c r="C38" s="345">
        <v>19185.099999999999</v>
      </c>
      <c r="D38" s="345">
        <v>17095.2</v>
      </c>
      <c r="E38" s="348">
        <f t="shared" si="0"/>
        <v>112.22506902522345</v>
      </c>
      <c r="F38" s="346">
        <f t="shared" si="4"/>
        <v>77.462036330454509</v>
      </c>
      <c r="G38" s="345">
        <v>23111.3</v>
      </c>
      <c r="H38" s="345">
        <v>21428.1</v>
      </c>
      <c r="I38" s="348">
        <f t="shared" si="1"/>
        <v>107.85510614566853</v>
      </c>
      <c r="J38" s="346">
        <f t="shared" si="5"/>
        <v>93.314518050155243</v>
      </c>
    </row>
    <row r="39" spans="1:10" ht="13.15" customHeight="1">
      <c r="A39" s="353" t="s">
        <v>39</v>
      </c>
      <c r="B39" s="350">
        <v>21508.3</v>
      </c>
      <c r="C39" s="350">
        <v>17922.5</v>
      </c>
      <c r="D39" s="350">
        <v>16099.8</v>
      </c>
      <c r="E39" s="351">
        <f t="shared" si="0"/>
        <v>111.32125864917577</v>
      </c>
      <c r="F39" s="352">
        <f t="shared" si="4"/>
        <v>83.328296518088379</v>
      </c>
      <c r="G39" s="350">
        <v>19317.8</v>
      </c>
      <c r="H39" s="350">
        <v>17422.099999999999</v>
      </c>
      <c r="I39" s="351">
        <f t="shared" si="1"/>
        <v>110.88100745604721</v>
      </c>
      <c r="J39" s="352">
        <f t="shared" si="5"/>
        <v>89.815559574675817</v>
      </c>
    </row>
    <row r="40" spans="1:10" ht="13.15" customHeight="1">
      <c r="A40" s="353" t="s">
        <v>43</v>
      </c>
      <c r="B40" s="350">
        <v>19395.5</v>
      </c>
      <c r="C40" s="350">
        <v>9347</v>
      </c>
      <c r="D40" s="350">
        <v>8295.7999999999993</v>
      </c>
      <c r="E40" s="351">
        <f t="shared" si="0"/>
        <v>112.67147231129006</v>
      </c>
      <c r="F40" s="352">
        <f t="shared" si="4"/>
        <v>48.191590832925165</v>
      </c>
      <c r="G40" s="350">
        <v>17298.7</v>
      </c>
      <c r="H40" s="350">
        <v>13820.5</v>
      </c>
      <c r="I40" s="351">
        <f>G40/H40*100</f>
        <v>125.16696212148621</v>
      </c>
      <c r="J40" s="352">
        <f t="shared" si="5"/>
        <v>89.189244927947215</v>
      </c>
    </row>
    <row r="41" spans="1:10" ht="13.15" customHeight="1">
      <c r="A41" s="353" t="s">
        <v>47</v>
      </c>
      <c r="B41" s="350">
        <v>25970.7</v>
      </c>
      <c r="C41" s="350">
        <v>20888.599999999999</v>
      </c>
      <c r="D41" s="350">
        <v>18737.3</v>
      </c>
      <c r="E41" s="351">
        <f t="shared" si="0"/>
        <v>111.48137671916444</v>
      </c>
      <c r="F41" s="352">
        <f t="shared" si="4"/>
        <v>80.431409241953418</v>
      </c>
      <c r="G41" s="350">
        <v>23581.1</v>
      </c>
      <c r="H41" s="350">
        <v>21890.1</v>
      </c>
      <c r="I41" s="351">
        <f>G41/H41*100</f>
        <v>107.72495328938652</v>
      </c>
      <c r="J41" s="352">
        <f t="shared" si="5"/>
        <v>90.798861794252744</v>
      </c>
    </row>
    <row r="42" spans="1:10" ht="13.15" customHeight="1">
      <c r="A42" s="353" t="s">
        <v>49</v>
      </c>
      <c r="B42" s="350">
        <v>24559</v>
      </c>
      <c r="C42" s="350">
        <v>14524.1</v>
      </c>
      <c r="D42" s="350">
        <v>13628.5</v>
      </c>
      <c r="E42" s="351">
        <f t="shared" si="0"/>
        <v>106.57152291154566</v>
      </c>
      <c r="F42" s="352">
        <f t="shared" si="4"/>
        <v>59.139622948817141</v>
      </c>
      <c r="G42" s="350">
        <v>13572.6</v>
      </c>
      <c r="H42" s="350">
        <v>13271.7</v>
      </c>
      <c r="I42" s="351">
        <f>G42/H42*100</f>
        <v>102.26723027193201</v>
      </c>
      <c r="J42" s="352">
        <f t="shared" si="5"/>
        <v>55.265279530925525</v>
      </c>
    </row>
    <row r="43" spans="1:10" ht="13.15" customHeight="1">
      <c r="A43" s="353" t="s">
        <v>50</v>
      </c>
      <c r="B43" s="350">
        <v>23975.4</v>
      </c>
      <c r="C43" s="350">
        <v>15961</v>
      </c>
      <c r="D43" s="350">
        <v>13829.2</v>
      </c>
      <c r="E43" s="351">
        <f t="shared" si="0"/>
        <v>115.41520839961818</v>
      </c>
      <c r="F43" s="352">
        <f t="shared" si="4"/>
        <v>66.572403380131291</v>
      </c>
      <c r="G43" s="350">
        <v>22110.400000000001</v>
      </c>
      <c r="H43" s="350">
        <v>19505.900000000001</v>
      </c>
      <c r="I43" s="351">
        <f>G43/H43*100</f>
        <v>113.35237030847077</v>
      </c>
      <c r="J43" s="352">
        <f t="shared" si="5"/>
        <v>92.221193389891312</v>
      </c>
    </row>
    <row r="44" spans="1:10" ht="13.15" customHeight="1">
      <c r="A44" s="353" t="s">
        <v>51</v>
      </c>
      <c r="B44" s="350">
        <v>24247.599999999999</v>
      </c>
      <c r="C44" s="350">
        <v>18632.3</v>
      </c>
      <c r="D44" s="350">
        <v>16605</v>
      </c>
      <c r="E44" s="351">
        <f t="shared" si="0"/>
        <v>112.2089732008431</v>
      </c>
      <c r="F44" s="352">
        <f t="shared" si="4"/>
        <v>76.841831768917331</v>
      </c>
      <c r="G44" s="350">
        <v>24667.599999999999</v>
      </c>
      <c r="H44" s="350">
        <v>23310.1</v>
      </c>
      <c r="I44" s="351">
        <f>G44/H44*100</f>
        <v>105.82365584017228</v>
      </c>
      <c r="J44" s="352">
        <f t="shared" si="5"/>
        <v>101.7321301902044</v>
      </c>
    </row>
    <row r="45" spans="1:10" ht="13.15" customHeight="1">
      <c r="A45" s="347" t="s">
        <v>100</v>
      </c>
      <c r="B45" s="345">
        <v>21258.3</v>
      </c>
      <c r="C45" s="345">
        <v>13633.3</v>
      </c>
      <c r="D45" s="345">
        <v>12574.1</v>
      </c>
      <c r="E45" s="348">
        <f t="shared" si="0"/>
        <v>108.42366451674472</v>
      </c>
      <c r="F45" s="346">
        <f t="shared" si="4"/>
        <v>64.131656811692366</v>
      </c>
      <c r="G45" s="345">
        <v>16060.3</v>
      </c>
      <c r="H45" s="345">
        <v>15293.8</v>
      </c>
      <c r="I45" s="348">
        <f t="shared" ref="I45:I98" si="6">G45/H45*100</f>
        <v>105.01183486118558</v>
      </c>
      <c r="J45" s="346">
        <f t="shared" si="5"/>
        <v>75.548374046842881</v>
      </c>
    </row>
    <row r="46" spans="1:10" ht="13.15" customHeight="1">
      <c r="A46" s="353" t="s">
        <v>40</v>
      </c>
      <c r="B46" s="350">
        <v>18692.900000000001</v>
      </c>
      <c r="C46" s="350">
        <v>8071.9</v>
      </c>
      <c r="D46" s="350">
        <v>5755.2</v>
      </c>
      <c r="E46" s="351">
        <f t="shared" si="0"/>
        <v>140.25403113705866</v>
      </c>
      <c r="F46" s="352">
        <f t="shared" si="4"/>
        <v>43.181635808248046</v>
      </c>
      <c r="G46" s="350">
        <v>14040.6</v>
      </c>
      <c r="H46" s="350">
        <v>12082.4</v>
      </c>
      <c r="I46" s="351">
        <f t="shared" si="6"/>
        <v>116.20704495795538</v>
      </c>
      <c r="J46" s="352">
        <f t="shared" si="5"/>
        <v>75.111940897346045</v>
      </c>
    </row>
    <row r="47" spans="1:10" ht="13.15" customHeight="1">
      <c r="A47" s="353" t="s">
        <v>41</v>
      </c>
      <c r="B47" s="350">
        <v>20771</v>
      </c>
      <c r="C47" s="350">
        <v>9300.7999999999993</v>
      </c>
      <c r="D47" s="350">
        <v>8044.9</v>
      </c>
      <c r="E47" s="351">
        <f t="shared" si="0"/>
        <v>115.61113251873859</v>
      </c>
      <c r="F47" s="352">
        <f t="shared" si="4"/>
        <v>44.777815223147655</v>
      </c>
      <c r="G47" s="350">
        <v>6221.5</v>
      </c>
      <c r="H47" s="350">
        <v>6207.8</v>
      </c>
      <c r="I47" s="351">
        <f t="shared" si="6"/>
        <v>100.22069009955217</v>
      </c>
      <c r="J47" s="352">
        <f t="shared" si="5"/>
        <v>29.952818833951184</v>
      </c>
    </row>
    <row r="48" spans="1:10" ht="13.15" customHeight="1">
      <c r="A48" s="349" t="s">
        <v>42</v>
      </c>
      <c r="B48" s="350">
        <v>20276.5</v>
      </c>
      <c r="C48" s="350">
        <v>11124.7</v>
      </c>
      <c r="D48" s="350">
        <v>9304.9</v>
      </c>
      <c r="E48" s="351">
        <f t="shared" si="0"/>
        <v>119.55743747917764</v>
      </c>
      <c r="F48" s="352">
        <f t="shared" si="4"/>
        <v>54.864991492614614</v>
      </c>
      <c r="G48" s="350">
        <v>11806.7</v>
      </c>
      <c r="H48" s="350">
        <v>10625.7</v>
      </c>
      <c r="I48" s="351">
        <f t="shared" si="6"/>
        <v>111.11456186415953</v>
      </c>
      <c r="J48" s="352">
        <f t="shared" si="5"/>
        <v>58.228491110398735</v>
      </c>
    </row>
    <row r="49" spans="1:10" ht="13.15" customHeight="1">
      <c r="A49" s="349" t="s">
        <v>44</v>
      </c>
      <c r="B49" s="350">
        <v>20152.099999999999</v>
      </c>
      <c r="C49" s="350">
        <v>17875.2</v>
      </c>
      <c r="D49" s="350">
        <v>15609.7</v>
      </c>
      <c r="E49" s="351">
        <f t="shared" si="0"/>
        <v>114.51341153257269</v>
      </c>
      <c r="F49" s="352">
        <f t="shared" si="4"/>
        <v>88.701425657871894</v>
      </c>
      <c r="G49" s="350">
        <v>12698.9</v>
      </c>
      <c r="H49" s="350">
        <v>13556.3</v>
      </c>
      <c r="I49" s="351">
        <f t="shared" si="6"/>
        <v>93.675265374770404</v>
      </c>
      <c r="J49" s="352">
        <f t="shared" si="5"/>
        <v>63.015268880166339</v>
      </c>
    </row>
    <row r="50" spans="1:10" ht="13.15" customHeight="1">
      <c r="A50" s="353" t="s">
        <v>246</v>
      </c>
      <c r="B50" s="350">
        <v>20938.599999999999</v>
      </c>
      <c r="C50" s="350">
        <v>5486.3</v>
      </c>
      <c r="D50" s="350">
        <v>5542.7</v>
      </c>
      <c r="E50" s="351">
        <f t="shared" si="0"/>
        <v>98.982445378606101</v>
      </c>
      <c r="F50" s="352">
        <f t="shared" si="4"/>
        <v>26.201847305932585</v>
      </c>
      <c r="G50" s="350">
        <v>10346.5</v>
      </c>
      <c r="H50" s="350">
        <v>9298.2000000000007</v>
      </c>
      <c r="I50" s="351">
        <f t="shared" si="6"/>
        <v>111.27422511884019</v>
      </c>
      <c r="J50" s="352">
        <f t="shared" si="5"/>
        <v>49.413523349221059</v>
      </c>
    </row>
    <row r="51" spans="1:10" ht="13.15" customHeight="1">
      <c r="A51" s="353" t="s">
        <v>46</v>
      </c>
      <c r="B51" s="350">
        <v>21774.7</v>
      </c>
      <c r="C51" s="350">
        <v>5845.2</v>
      </c>
      <c r="D51" s="350">
        <v>6310.9</v>
      </c>
      <c r="E51" s="351">
        <f t="shared" si="0"/>
        <v>92.620703861572835</v>
      </c>
      <c r="F51" s="352">
        <f t="shared" si="4"/>
        <v>26.843997850716654</v>
      </c>
      <c r="G51" s="350">
        <v>11276.1</v>
      </c>
      <c r="H51" s="350">
        <v>8426</v>
      </c>
      <c r="I51" s="351">
        <f t="shared" si="6"/>
        <v>133.82506527415143</v>
      </c>
      <c r="J51" s="352">
        <f t="shared" si="5"/>
        <v>51.785328844943898</v>
      </c>
    </row>
    <row r="52" spans="1:10" ht="13.15" customHeight="1">
      <c r="A52" s="353" t="s">
        <v>48</v>
      </c>
      <c r="B52" s="350">
        <v>22885.599999999999</v>
      </c>
      <c r="C52" s="350">
        <v>16596.2</v>
      </c>
      <c r="D52" s="350">
        <v>15756.5</v>
      </c>
      <c r="E52" s="351">
        <f t="shared" si="0"/>
        <v>105.32922920699394</v>
      </c>
      <c r="F52" s="352">
        <f t="shared" si="4"/>
        <v>72.518089977977425</v>
      </c>
      <c r="G52" s="350">
        <v>18853.3</v>
      </c>
      <c r="H52" s="350">
        <v>18470.8</v>
      </c>
      <c r="I52" s="351">
        <f t="shared" si="6"/>
        <v>102.07083613054118</v>
      </c>
      <c r="J52" s="352">
        <f t="shared" si="5"/>
        <v>82.380623623588633</v>
      </c>
    </row>
    <row r="53" spans="1:10" ht="13.15" customHeight="1">
      <c r="A53" s="347" t="s">
        <v>52</v>
      </c>
      <c r="B53" s="345">
        <v>25167.200000000001</v>
      </c>
      <c r="C53" s="345">
        <v>15437.2</v>
      </c>
      <c r="D53" s="345">
        <v>14174.8</v>
      </c>
      <c r="E53" s="348">
        <f t="shared" si="0"/>
        <v>108.9059457629032</v>
      </c>
      <c r="F53" s="346">
        <f>C53/B53*100</f>
        <v>61.338567659493314</v>
      </c>
      <c r="G53" s="345">
        <v>21664.6</v>
      </c>
      <c r="H53" s="345">
        <v>20395.099999999999</v>
      </c>
      <c r="I53" s="348">
        <f t="shared" si="6"/>
        <v>106.22453432442107</v>
      </c>
      <c r="J53" s="346">
        <f>G53/$B53*100</f>
        <v>86.082679042563328</v>
      </c>
    </row>
    <row r="54" spans="1:10" ht="13.15" customHeight="1">
      <c r="A54" s="353" t="s">
        <v>53</v>
      </c>
      <c r="B54" s="350">
        <v>25436.7</v>
      </c>
      <c r="C54" s="350">
        <v>14435.3</v>
      </c>
      <c r="D54" s="350">
        <v>13830</v>
      </c>
      <c r="E54" s="351">
        <f t="shared" si="0"/>
        <v>104.37671728127258</v>
      </c>
      <c r="F54" s="352">
        <f>C54/B54*100</f>
        <v>56.749892871323716</v>
      </c>
      <c r="G54" s="350">
        <v>20788.900000000001</v>
      </c>
      <c r="H54" s="350">
        <v>19638.7</v>
      </c>
      <c r="I54" s="351">
        <f t="shared" si="6"/>
        <v>105.85680314888459</v>
      </c>
      <c r="J54" s="352">
        <f>G54/$B54*100</f>
        <v>81.727975720120924</v>
      </c>
    </row>
    <row r="55" spans="1:10" ht="13.15" customHeight="1">
      <c r="A55" s="353" t="s">
        <v>54</v>
      </c>
      <c r="B55" s="350">
        <v>20808.2</v>
      </c>
      <c r="C55" s="350">
        <v>20829.099999999999</v>
      </c>
      <c r="D55" s="350">
        <v>17643.2</v>
      </c>
      <c r="E55" s="351">
        <f t="shared" si="0"/>
        <v>118.05738188083792</v>
      </c>
      <c r="F55" s="352">
        <f t="shared" ref="F55:F85" si="7">C55/B55*100</f>
        <v>100.10044117223016</v>
      </c>
      <c r="G55" s="350">
        <v>21623.599999999999</v>
      </c>
      <c r="H55" s="350">
        <v>21435.4</v>
      </c>
      <c r="I55" s="351">
        <f t="shared" si="6"/>
        <v>100.87798688151375</v>
      </c>
      <c r="J55" s="352">
        <f t="shared" ref="J55:J85" si="8">G55/$B55*100</f>
        <v>103.91864745629127</v>
      </c>
    </row>
    <row r="56" spans="1:10" ht="13.15" customHeight="1">
      <c r="A56" s="353" t="s">
        <v>55</v>
      </c>
      <c r="B56" s="350">
        <v>21097.200000000001</v>
      </c>
      <c r="C56" s="350">
        <v>17063.8</v>
      </c>
      <c r="D56" s="350">
        <v>16178.1</v>
      </c>
      <c r="E56" s="351">
        <f t="shared" si="0"/>
        <v>105.47468491355599</v>
      </c>
      <c r="F56" s="352">
        <f t="shared" si="7"/>
        <v>80.881823180327245</v>
      </c>
      <c r="G56" s="350">
        <v>22249.3</v>
      </c>
      <c r="H56" s="350">
        <v>21476.5</v>
      </c>
      <c r="I56" s="351">
        <f t="shared" si="6"/>
        <v>103.59835168672736</v>
      </c>
      <c r="J56" s="352">
        <f t="shared" si="8"/>
        <v>105.46091424454428</v>
      </c>
    </row>
    <row r="57" spans="1:10" ht="13.15" customHeight="1">
      <c r="A57" s="353" t="s">
        <v>56</v>
      </c>
      <c r="B57" s="350">
        <v>28341.200000000001</v>
      </c>
      <c r="C57" s="350">
        <v>15149.3</v>
      </c>
      <c r="D57" s="350">
        <v>13823.8</v>
      </c>
      <c r="E57" s="351">
        <f t="shared" si="0"/>
        <v>109.58853571376901</v>
      </c>
      <c r="F57" s="352">
        <f t="shared" si="7"/>
        <v>53.453276502053548</v>
      </c>
      <c r="G57" s="350">
        <v>27027.599999999999</v>
      </c>
      <c r="H57" s="350">
        <v>24728.1</v>
      </c>
      <c r="I57" s="351">
        <f t="shared" si="6"/>
        <v>109.2991374185643</v>
      </c>
      <c r="J57" s="352">
        <f t="shared" si="8"/>
        <v>95.365051585677378</v>
      </c>
    </row>
    <row r="58" spans="1:10" ht="13.15" customHeight="1">
      <c r="A58" s="353" t="s">
        <v>57</v>
      </c>
      <c r="B58" s="350">
        <v>24440.7</v>
      </c>
      <c r="C58" s="350">
        <v>15577.9</v>
      </c>
      <c r="D58" s="350">
        <v>14345.4</v>
      </c>
      <c r="E58" s="351">
        <f t="shared" si="0"/>
        <v>108.59160427732932</v>
      </c>
      <c r="F58" s="352">
        <f t="shared" si="7"/>
        <v>63.737536158947982</v>
      </c>
      <c r="G58" s="350">
        <v>20533.099999999999</v>
      </c>
      <c r="H58" s="350">
        <v>18495.2</v>
      </c>
      <c r="I58" s="351">
        <f t="shared" si="6"/>
        <v>111.0185345386911</v>
      </c>
      <c r="J58" s="352">
        <f t="shared" si="8"/>
        <v>84.011914552365511</v>
      </c>
    </row>
    <row r="59" spans="1:10" ht="13.15" customHeight="1">
      <c r="A59" s="353" t="s">
        <v>58</v>
      </c>
      <c r="B59" s="350">
        <v>20650.8</v>
      </c>
      <c r="C59" s="350">
        <v>14751.8</v>
      </c>
      <c r="D59" s="350">
        <v>13225.8</v>
      </c>
      <c r="E59" s="351">
        <f t="shared" si="0"/>
        <v>111.53805440880701</v>
      </c>
      <c r="F59" s="352">
        <f t="shared" si="7"/>
        <v>71.434520696534747</v>
      </c>
      <c r="G59" s="350">
        <v>20982.6</v>
      </c>
      <c r="H59" s="350">
        <v>19183.7</v>
      </c>
      <c r="I59" s="351">
        <f t="shared" si="6"/>
        <v>109.37723171233911</v>
      </c>
      <c r="J59" s="352">
        <f t="shared" si="8"/>
        <v>101.60671741530594</v>
      </c>
    </row>
    <row r="60" spans="1:10" ht="13.15" customHeight="1">
      <c r="A60" s="353" t="s">
        <v>59</v>
      </c>
      <c r="B60" s="350">
        <v>28293.200000000001</v>
      </c>
      <c r="C60" s="350">
        <v>14939.3</v>
      </c>
      <c r="D60" s="350">
        <v>13944.1</v>
      </c>
      <c r="E60" s="351">
        <f t="shared" si="0"/>
        <v>107.13706872440673</v>
      </c>
      <c r="F60" s="352">
        <f t="shared" si="7"/>
        <v>52.801733278667662</v>
      </c>
      <c r="G60" s="350">
        <v>24307</v>
      </c>
      <c r="H60" s="350">
        <v>22835.200000000001</v>
      </c>
      <c r="I60" s="351">
        <f t="shared" si="6"/>
        <v>106.4453125</v>
      </c>
      <c r="J60" s="352">
        <f t="shared" si="8"/>
        <v>85.911102314337001</v>
      </c>
    </row>
    <row r="61" spans="1:10" ht="13.15" customHeight="1">
      <c r="A61" s="353" t="s">
        <v>60</v>
      </c>
      <c r="B61" s="350">
        <v>22040.799999999999</v>
      </c>
      <c r="C61" s="350">
        <v>16789.599999999999</v>
      </c>
      <c r="D61" s="350">
        <v>15535.5</v>
      </c>
      <c r="E61" s="351">
        <f t="shared" si="0"/>
        <v>108.0724791606321</v>
      </c>
      <c r="F61" s="352">
        <f t="shared" si="7"/>
        <v>76.175093463032198</v>
      </c>
      <c r="G61" s="350">
        <v>21396</v>
      </c>
      <c r="H61" s="350">
        <v>19750.599999999999</v>
      </c>
      <c r="I61" s="351">
        <f t="shared" si="6"/>
        <v>108.33088615029418</v>
      </c>
      <c r="J61" s="352">
        <f t="shared" si="8"/>
        <v>97.0745163514936</v>
      </c>
    </row>
    <row r="62" spans="1:10" ht="13.15" customHeight="1">
      <c r="A62" s="353" t="s">
        <v>61</v>
      </c>
      <c r="B62" s="350">
        <v>25708.3</v>
      </c>
      <c r="C62" s="350">
        <v>16619</v>
      </c>
      <c r="D62" s="350">
        <v>15562.3</v>
      </c>
      <c r="E62" s="351">
        <f t="shared" si="0"/>
        <v>106.79012742332432</v>
      </c>
      <c r="F62" s="352">
        <f t="shared" si="7"/>
        <v>64.644492245694977</v>
      </c>
      <c r="G62" s="350">
        <v>19867.099999999999</v>
      </c>
      <c r="H62" s="350">
        <v>20249.2</v>
      </c>
      <c r="I62" s="351">
        <f t="shared" si="6"/>
        <v>98.113011872073955</v>
      </c>
      <c r="J62" s="352">
        <f t="shared" si="8"/>
        <v>77.27893326279839</v>
      </c>
    </row>
    <row r="63" spans="1:10" ht="13.15" customHeight="1">
      <c r="A63" s="353" t="s">
        <v>62</v>
      </c>
      <c r="B63" s="350">
        <v>24413.9</v>
      </c>
      <c r="C63" s="350">
        <v>11914.5</v>
      </c>
      <c r="D63" s="350">
        <v>10306.9</v>
      </c>
      <c r="E63" s="351">
        <f t="shared" si="0"/>
        <v>115.59731830133214</v>
      </c>
      <c r="F63" s="352">
        <f t="shared" si="7"/>
        <v>48.802116826889595</v>
      </c>
      <c r="G63" s="350">
        <v>16585</v>
      </c>
      <c r="H63" s="350">
        <v>15554.3</v>
      </c>
      <c r="I63" s="351">
        <f t="shared" si="6"/>
        <v>106.62646342169046</v>
      </c>
      <c r="J63" s="352">
        <f t="shared" si="8"/>
        <v>67.93261215946653</v>
      </c>
    </row>
    <row r="64" spans="1:10" ht="13.15" customHeight="1">
      <c r="A64" s="353" t="s">
        <v>63</v>
      </c>
      <c r="B64" s="350">
        <v>23209.1</v>
      </c>
      <c r="C64" s="350">
        <v>20060.900000000001</v>
      </c>
      <c r="D64" s="350">
        <v>18638.5</v>
      </c>
      <c r="E64" s="351">
        <f t="shared" si="0"/>
        <v>107.63151541164795</v>
      </c>
      <c r="F64" s="352">
        <f t="shared" si="7"/>
        <v>86.435492974738366</v>
      </c>
      <c r="G64" s="350">
        <v>21734.1</v>
      </c>
      <c r="H64" s="350">
        <v>20419.3</v>
      </c>
      <c r="I64" s="351">
        <f t="shared" si="6"/>
        <v>106.43900623429793</v>
      </c>
      <c r="J64" s="352">
        <f t="shared" si="8"/>
        <v>93.644734177542432</v>
      </c>
    </row>
    <row r="65" spans="1:10" ht="13.15" customHeight="1">
      <c r="A65" s="353" t="s">
        <v>64</v>
      </c>
      <c r="B65" s="350">
        <v>26460.5</v>
      </c>
      <c r="C65" s="350">
        <v>15408.7</v>
      </c>
      <c r="D65" s="350">
        <v>14524.4</v>
      </c>
      <c r="E65" s="351">
        <f t="shared" si="0"/>
        <v>106.08837542342542</v>
      </c>
      <c r="F65" s="352">
        <f t="shared" si="7"/>
        <v>58.232837625895208</v>
      </c>
      <c r="G65" s="350">
        <v>22864.1</v>
      </c>
      <c r="H65" s="350">
        <v>21414.3</v>
      </c>
      <c r="I65" s="351">
        <f t="shared" si="6"/>
        <v>106.77024231471492</v>
      </c>
      <c r="J65" s="352">
        <f t="shared" si="8"/>
        <v>86.408420097881745</v>
      </c>
    </row>
    <row r="66" spans="1:10" ht="13.15" customHeight="1">
      <c r="A66" s="353" t="s">
        <v>65</v>
      </c>
      <c r="B66" s="350">
        <v>22040.7</v>
      </c>
      <c r="C66" s="350">
        <v>13443.7</v>
      </c>
      <c r="D66" s="350">
        <v>12509.3</v>
      </c>
      <c r="E66" s="351">
        <f t="shared" si="0"/>
        <v>107.46964258591609</v>
      </c>
      <c r="F66" s="352">
        <f t="shared" si="7"/>
        <v>60.994886732272569</v>
      </c>
      <c r="G66" s="350">
        <v>17044.400000000001</v>
      </c>
      <c r="H66" s="350">
        <v>16513.099999999999</v>
      </c>
      <c r="I66" s="351">
        <f t="shared" si="6"/>
        <v>103.2174455432354</v>
      </c>
      <c r="J66" s="352">
        <f t="shared" si="8"/>
        <v>77.331482212452414</v>
      </c>
    </row>
    <row r="67" spans="1:10" ht="13.15" customHeight="1">
      <c r="A67" s="353" t="s">
        <v>66</v>
      </c>
      <c r="B67" s="350">
        <v>22867.8</v>
      </c>
      <c r="C67" s="350">
        <v>15102.2</v>
      </c>
      <c r="D67" s="350">
        <v>12178.2</v>
      </c>
      <c r="E67" s="351">
        <f t="shared" si="0"/>
        <v>124.01011643756877</v>
      </c>
      <c r="F67" s="352">
        <f t="shared" si="7"/>
        <v>66.041333228382271</v>
      </c>
      <c r="G67" s="350">
        <v>23187.1</v>
      </c>
      <c r="H67" s="350">
        <v>20080.400000000001</v>
      </c>
      <c r="I67" s="351">
        <f t="shared" si="6"/>
        <v>115.471305352483</v>
      </c>
      <c r="J67" s="352">
        <f t="shared" si="8"/>
        <v>101.39628648142802</v>
      </c>
    </row>
    <row r="68" spans="1:10" ht="13.15" customHeight="1">
      <c r="A68" s="354" t="s">
        <v>67</v>
      </c>
      <c r="B68" s="345">
        <v>38764.9</v>
      </c>
      <c r="C68" s="345">
        <v>19174.900000000001</v>
      </c>
      <c r="D68" s="345">
        <v>18396.3</v>
      </c>
      <c r="E68" s="348">
        <f t="shared" si="0"/>
        <v>104.2323728140985</v>
      </c>
      <c r="F68" s="346">
        <f t="shared" si="7"/>
        <v>49.464592969413054</v>
      </c>
      <c r="G68" s="345">
        <v>25584.1</v>
      </c>
      <c r="H68" s="345">
        <v>23732.9</v>
      </c>
      <c r="I68" s="348">
        <f t="shared" si="6"/>
        <v>107.80014241833067</v>
      </c>
      <c r="J68" s="346">
        <f t="shared" si="8"/>
        <v>65.998106534519621</v>
      </c>
    </row>
    <row r="69" spans="1:10" ht="13.15" customHeight="1">
      <c r="A69" s="353" t="s">
        <v>68</v>
      </c>
      <c r="B69" s="350">
        <v>21587.5</v>
      </c>
      <c r="C69" s="350">
        <v>11685.5</v>
      </c>
      <c r="D69" s="350">
        <v>12180.4</v>
      </c>
      <c r="E69" s="351">
        <f t="shared" si="0"/>
        <v>95.936915043840926</v>
      </c>
      <c r="F69" s="352">
        <f t="shared" si="7"/>
        <v>54.130862767805446</v>
      </c>
      <c r="G69" s="350">
        <v>19570.599999999999</v>
      </c>
      <c r="H69" s="350">
        <v>18139</v>
      </c>
      <c r="I69" s="351">
        <f t="shared" si="6"/>
        <v>107.8923865703732</v>
      </c>
      <c r="J69" s="352">
        <f t="shared" si="8"/>
        <v>90.657093225246086</v>
      </c>
    </row>
    <row r="70" spans="1:10" ht="13.15" customHeight="1">
      <c r="A70" s="353" t="s">
        <v>69</v>
      </c>
      <c r="B70" s="350">
        <v>30350.1</v>
      </c>
      <c r="C70" s="350">
        <v>19877.099999999999</v>
      </c>
      <c r="D70" s="350">
        <v>18765.8</v>
      </c>
      <c r="E70" s="351">
        <f t="shared" si="0"/>
        <v>105.92194310927326</v>
      </c>
      <c r="F70" s="352">
        <f t="shared" si="7"/>
        <v>65.492700188796732</v>
      </c>
      <c r="G70" s="350">
        <v>27373.1</v>
      </c>
      <c r="H70" s="350">
        <v>26245.599999999999</v>
      </c>
      <c r="I70" s="351">
        <f t="shared" si="6"/>
        <v>104.29595817965678</v>
      </c>
      <c r="J70" s="352">
        <f t="shared" si="8"/>
        <v>90.191136108283004</v>
      </c>
    </row>
    <row r="71" spans="1:10" ht="13.15" customHeight="1">
      <c r="A71" s="353" t="s">
        <v>70</v>
      </c>
      <c r="B71" s="350">
        <v>56429.3</v>
      </c>
      <c r="C71" s="350">
        <v>22048.3</v>
      </c>
      <c r="D71" s="350">
        <v>21214.5</v>
      </c>
      <c r="E71" s="351">
        <f t="shared" si="0"/>
        <v>103.93033067006057</v>
      </c>
      <c r="F71" s="352">
        <f t="shared" si="7"/>
        <v>39.072432229356025</v>
      </c>
      <c r="G71" s="350">
        <v>25512.400000000001</v>
      </c>
      <c r="H71" s="350">
        <v>24757.1</v>
      </c>
      <c r="I71" s="351">
        <f t="shared" si="6"/>
        <v>103.05084198068435</v>
      </c>
      <c r="J71" s="352">
        <f t="shared" si="8"/>
        <v>45.211264360890532</v>
      </c>
    </row>
    <row r="72" spans="1:10" ht="13.15" customHeight="1">
      <c r="A72" s="353" t="s">
        <v>71</v>
      </c>
      <c r="B72" s="350">
        <v>29157.599999999999</v>
      </c>
      <c r="C72" s="350">
        <v>19149.2</v>
      </c>
      <c r="D72" s="350">
        <v>17977.099999999999</v>
      </c>
      <c r="E72" s="351">
        <f t="shared" ref="E72:E98" si="9">C72/D72*100</f>
        <v>106.51996150658339</v>
      </c>
      <c r="F72" s="352">
        <f t="shared" si="7"/>
        <v>65.674815485499494</v>
      </c>
      <c r="G72" s="350">
        <v>25414.400000000001</v>
      </c>
      <c r="H72" s="350">
        <v>22447.599999999999</v>
      </c>
      <c r="I72" s="351">
        <f t="shared" si="6"/>
        <v>113.21655767208969</v>
      </c>
      <c r="J72" s="352">
        <f t="shared" si="8"/>
        <v>87.162180700743548</v>
      </c>
    </row>
    <row r="73" spans="1:10" ht="13.15" customHeight="1">
      <c r="A73" s="347" t="s">
        <v>72</v>
      </c>
      <c r="B73" s="345">
        <v>29058.400000000001</v>
      </c>
      <c r="C73" s="345">
        <v>17969.8</v>
      </c>
      <c r="D73" s="345">
        <v>16296.4</v>
      </c>
      <c r="E73" s="348">
        <f t="shared" si="9"/>
        <v>110.26852556392824</v>
      </c>
      <c r="F73" s="346">
        <f t="shared" si="7"/>
        <v>61.840294028576928</v>
      </c>
      <c r="G73" s="345">
        <v>22077.7</v>
      </c>
      <c r="H73" s="345">
        <v>20746.900000000001</v>
      </c>
      <c r="I73" s="348">
        <f t="shared" si="6"/>
        <v>106.41445227961768</v>
      </c>
      <c r="J73" s="346">
        <f t="shared" si="8"/>
        <v>75.976998045315639</v>
      </c>
    </row>
    <row r="74" spans="1:10" ht="13.15" customHeight="1">
      <c r="A74" s="353" t="s">
        <v>73</v>
      </c>
      <c r="B74" s="350">
        <v>22514.1</v>
      </c>
      <c r="C74" s="350">
        <v>10907</v>
      </c>
      <c r="D74" s="350">
        <v>10874.3</v>
      </c>
      <c r="E74" s="351">
        <f t="shared" si="9"/>
        <v>100.30070901115475</v>
      </c>
      <c r="F74" s="352">
        <f t="shared" si="7"/>
        <v>48.445196565707718</v>
      </c>
      <c r="G74" s="350">
        <v>11912.2</v>
      </c>
      <c r="H74" s="350">
        <v>11186.3</v>
      </c>
      <c r="I74" s="351">
        <f t="shared" si="6"/>
        <v>106.48918766705704</v>
      </c>
      <c r="J74" s="352">
        <f t="shared" si="8"/>
        <v>52.909954206475064</v>
      </c>
    </row>
    <row r="75" spans="1:10" ht="13.15" customHeight="1">
      <c r="A75" s="353" t="s">
        <v>74</v>
      </c>
      <c r="B75" s="350">
        <v>28175.200000000001</v>
      </c>
      <c r="C75" s="350">
        <v>19173.2</v>
      </c>
      <c r="D75" s="350">
        <v>15567.2</v>
      </c>
      <c r="E75" s="351">
        <f t="shared" si="9"/>
        <v>123.16408859653632</v>
      </c>
      <c r="F75" s="352">
        <f t="shared" si="7"/>
        <v>68.049916238394047</v>
      </c>
      <c r="G75" s="350">
        <v>20433.400000000001</v>
      </c>
      <c r="H75" s="350">
        <v>18961.8</v>
      </c>
      <c r="I75" s="351">
        <f t="shared" si="6"/>
        <v>107.76086658439601</v>
      </c>
      <c r="J75" s="352">
        <f t="shared" si="8"/>
        <v>72.522644027371598</v>
      </c>
    </row>
    <row r="76" spans="1:10" ht="13.15" customHeight="1">
      <c r="A76" s="353" t="s">
        <v>75</v>
      </c>
      <c r="B76" s="350">
        <v>27534.9</v>
      </c>
      <c r="C76" s="350">
        <v>13147.1</v>
      </c>
      <c r="D76" s="350">
        <v>10964</v>
      </c>
      <c r="E76" s="351">
        <f t="shared" si="9"/>
        <v>119.91152863918278</v>
      </c>
      <c r="F76" s="352">
        <f t="shared" si="7"/>
        <v>47.747041027931822</v>
      </c>
      <c r="G76" s="350">
        <v>11727.2</v>
      </c>
      <c r="H76" s="350">
        <v>10008.799999999999</v>
      </c>
      <c r="I76" s="351">
        <f t="shared" si="6"/>
        <v>117.1688913755895</v>
      </c>
      <c r="J76" s="352">
        <f t="shared" si="8"/>
        <v>42.590312657754339</v>
      </c>
    </row>
    <row r="77" spans="1:10" ht="13.15" customHeight="1">
      <c r="A77" s="353" t="s">
        <v>76</v>
      </c>
      <c r="B77" s="350">
        <v>29445.9</v>
      </c>
      <c r="C77" s="350">
        <v>14188.8</v>
      </c>
      <c r="D77" s="350">
        <v>12172.2</v>
      </c>
      <c r="E77" s="351">
        <f t="shared" si="9"/>
        <v>116.5672598215606</v>
      </c>
      <c r="F77" s="352">
        <f t="shared" si="7"/>
        <v>48.185995333815569</v>
      </c>
      <c r="G77" s="350">
        <v>26598.7</v>
      </c>
      <c r="H77" s="350">
        <v>23990.400000000001</v>
      </c>
      <c r="I77" s="351">
        <f t="shared" si="6"/>
        <v>110.87226557289583</v>
      </c>
      <c r="J77" s="352">
        <f t="shared" si="8"/>
        <v>90.330742140671532</v>
      </c>
    </row>
    <row r="78" spans="1:10" ht="13.15" customHeight="1">
      <c r="A78" s="353" t="s">
        <v>77</v>
      </c>
      <c r="B78" s="350">
        <v>19481.8</v>
      </c>
      <c r="C78" s="350">
        <v>14492.5</v>
      </c>
      <c r="D78" s="350">
        <v>13132.3</v>
      </c>
      <c r="E78" s="351">
        <f t="shared" si="9"/>
        <v>110.35766773527867</v>
      </c>
      <c r="F78" s="352">
        <f t="shared" si="7"/>
        <v>74.389943434384918</v>
      </c>
      <c r="G78" s="350">
        <v>17423.400000000001</v>
      </c>
      <c r="H78" s="350">
        <v>16342</v>
      </c>
      <c r="I78" s="351">
        <f t="shared" si="6"/>
        <v>106.61730510341452</v>
      </c>
      <c r="J78" s="352">
        <f t="shared" si="8"/>
        <v>89.4342411892125</v>
      </c>
    </row>
    <row r="79" spans="1:10" ht="13.15" customHeight="1">
      <c r="A79" s="353" t="s">
        <v>95</v>
      </c>
      <c r="B79" s="350">
        <v>30056.5</v>
      </c>
      <c r="C79" s="350">
        <v>13304.5</v>
      </c>
      <c r="D79" s="350">
        <v>12649.1</v>
      </c>
      <c r="E79" s="351">
        <f t="shared" si="9"/>
        <v>105.18139630487543</v>
      </c>
      <c r="F79" s="352">
        <f t="shared" si="7"/>
        <v>44.264967644269959</v>
      </c>
      <c r="G79" s="350">
        <v>17472</v>
      </c>
      <c r="H79" s="350">
        <v>17336</v>
      </c>
      <c r="I79" s="351">
        <f t="shared" si="6"/>
        <v>100.78449469312415</v>
      </c>
      <c r="J79" s="352">
        <f t="shared" si="8"/>
        <v>58.130520852394653</v>
      </c>
    </row>
    <row r="80" spans="1:10" ht="13.15" customHeight="1">
      <c r="A80" s="353" t="s">
        <v>78</v>
      </c>
      <c r="B80" s="350">
        <v>35504.800000000003</v>
      </c>
      <c r="C80" s="350">
        <v>18031.5</v>
      </c>
      <c r="D80" s="350">
        <v>16892.900000000001</v>
      </c>
      <c r="E80" s="351">
        <f t="shared" si="9"/>
        <v>106.7401097502501</v>
      </c>
      <c r="F80" s="352">
        <f t="shared" si="7"/>
        <v>50.786090894752256</v>
      </c>
      <c r="G80" s="350">
        <v>21968.2</v>
      </c>
      <c r="H80" s="350">
        <v>20888.599999999999</v>
      </c>
      <c r="I80" s="351">
        <f t="shared" si="6"/>
        <v>105.16836934978888</v>
      </c>
      <c r="J80" s="352">
        <f t="shared" si="8"/>
        <v>61.87388747436966</v>
      </c>
    </row>
    <row r="81" spans="1:10" ht="13.15" customHeight="1">
      <c r="A81" s="353" t="s">
        <v>79</v>
      </c>
      <c r="B81" s="350">
        <v>32593.4</v>
      </c>
      <c r="C81" s="350">
        <v>32078.7</v>
      </c>
      <c r="D81" s="350">
        <v>27618.6</v>
      </c>
      <c r="E81" s="351">
        <f t="shared" si="9"/>
        <v>116.14889965458062</v>
      </c>
      <c r="F81" s="352">
        <f t="shared" si="7"/>
        <v>98.420845938134718</v>
      </c>
      <c r="G81" s="350">
        <v>25883.7</v>
      </c>
      <c r="H81" s="350">
        <v>24777.599999999999</v>
      </c>
      <c r="I81" s="351">
        <f t="shared" si="6"/>
        <v>104.4641127469973</v>
      </c>
      <c r="J81" s="352">
        <f t="shared" si="8"/>
        <v>79.413930427632579</v>
      </c>
    </row>
    <row r="82" spans="1:10" ht="13.15" customHeight="1">
      <c r="A82" s="353" t="s">
        <v>80</v>
      </c>
      <c r="B82" s="350">
        <v>27834.3</v>
      </c>
      <c r="C82" s="350">
        <v>17405.099999999999</v>
      </c>
      <c r="D82" s="350">
        <v>16021.1</v>
      </c>
      <c r="E82" s="351">
        <f t="shared" si="9"/>
        <v>108.63860783591636</v>
      </c>
      <c r="F82" s="352">
        <f t="shared" si="7"/>
        <v>62.531121673618514</v>
      </c>
      <c r="G82" s="350">
        <v>21101.3</v>
      </c>
      <c r="H82" s="350">
        <v>19545</v>
      </c>
      <c r="I82" s="351">
        <f t="shared" si="6"/>
        <v>107.96265029419287</v>
      </c>
      <c r="J82" s="352">
        <f t="shared" si="8"/>
        <v>75.810420955439866</v>
      </c>
    </row>
    <row r="83" spans="1:10" ht="13.15" customHeight="1">
      <c r="A83" s="353" t="s">
        <v>81</v>
      </c>
      <c r="B83" s="350">
        <v>27512.5</v>
      </c>
      <c r="C83" s="350">
        <v>15584.9</v>
      </c>
      <c r="D83" s="350">
        <v>14462.3</v>
      </c>
      <c r="E83" s="351">
        <f t="shared" si="9"/>
        <v>107.76225081764312</v>
      </c>
      <c r="F83" s="352">
        <f t="shared" si="7"/>
        <v>56.646615174920491</v>
      </c>
      <c r="G83" s="350">
        <v>27808.400000000001</v>
      </c>
      <c r="H83" s="350">
        <v>25028.3</v>
      </c>
      <c r="I83" s="351">
        <f t="shared" si="6"/>
        <v>111.10782594103476</v>
      </c>
      <c r="J83" s="352">
        <f t="shared" si="8"/>
        <v>101.07551113130395</v>
      </c>
    </row>
    <row r="84" spans="1:10" ht="13.15" customHeight="1">
      <c r="A84" s="353" t="s">
        <v>82</v>
      </c>
      <c r="B84" s="350">
        <v>26393.8</v>
      </c>
      <c r="C84" s="350">
        <v>16363.7</v>
      </c>
      <c r="D84" s="350">
        <v>15165.6</v>
      </c>
      <c r="E84" s="351">
        <f t="shared" si="9"/>
        <v>107.90011605211795</v>
      </c>
      <c r="F84" s="352">
        <f t="shared" si="7"/>
        <v>61.99827232153006</v>
      </c>
      <c r="G84" s="350">
        <v>23085.8</v>
      </c>
      <c r="H84" s="350">
        <v>21970.1</v>
      </c>
      <c r="I84" s="351">
        <f t="shared" si="6"/>
        <v>105.07826546078533</v>
      </c>
      <c r="J84" s="352">
        <f t="shared" si="8"/>
        <v>87.466753555759297</v>
      </c>
    </row>
    <row r="85" spans="1:10" ht="13.15" customHeight="1">
      <c r="A85" s="353" t="s">
        <v>83</v>
      </c>
      <c r="B85" s="350">
        <v>32489.7</v>
      </c>
      <c r="C85" s="350">
        <v>19888.599999999999</v>
      </c>
      <c r="D85" s="350">
        <v>18948.8</v>
      </c>
      <c r="E85" s="351">
        <f t="shared" si="9"/>
        <v>104.95968082411551</v>
      </c>
      <c r="F85" s="352">
        <f t="shared" si="7"/>
        <v>61.215092783251301</v>
      </c>
      <c r="G85" s="350">
        <v>20913.3</v>
      </c>
      <c r="H85" s="350">
        <v>20369.099999999999</v>
      </c>
      <c r="I85" s="351">
        <f t="shared" si="6"/>
        <v>102.67169388927346</v>
      </c>
      <c r="J85" s="352">
        <f t="shared" si="8"/>
        <v>64.36901541103795</v>
      </c>
    </row>
    <row r="86" spans="1:10" ht="13.15" customHeight="1">
      <c r="A86" s="347" t="s">
        <v>84</v>
      </c>
      <c r="B86" s="345">
        <v>42493.5</v>
      </c>
      <c r="C86" s="345">
        <v>27827.599999999999</v>
      </c>
      <c r="D86" s="345">
        <v>24542.1</v>
      </c>
      <c r="E86" s="348">
        <f t="shared" si="9"/>
        <v>113.38719995436412</v>
      </c>
      <c r="F86" s="346">
        <f>C86/B86*100</f>
        <v>65.486721498582128</v>
      </c>
      <c r="G86" s="345">
        <v>35413.699999999997</v>
      </c>
      <c r="H86" s="345">
        <v>34173.199999999997</v>
      </c>
      <c r="I86" s="348">
        <f t="shared" si="6"/>
        <v>103.63003757330304</v>
      </c>
      <c r="J86" s="346">
        <f>G86/$B86*100</f>
        <v>83.339098921011441</v>
      </c>
    </row>
    <row r="87" spans="1:10" ht="13.15" customHeight="1">
      <c r="A87" s="353" t="s">
        <v>85</v>
      </c>
      <c r="B87" s="350">
        <v>53356.3</v>
      </c>
      <c r="C87" s="350">
        <v>20504.7</v>
      </c>
      <c r="D87" s="350">
        <v>18879</v>
      </c>
      <c r="E87" s="351">
        <f t="shared" si="9"/>
        <v>108.61115525186716</v>
      </c>
      <c r="F87" s="352">
        <f>C87/B87*100</f>
        <v>38.429763683014002</v>
      </c>
      <c r="G87" s="350">
        <v>25298.3</v>
      </c>
      <c r="H87" s="350">
        <v>23898.2</v>
      </c>
      <c r="I87" s="351">
        <f t="shared" si="6"/>
        <v>105.85860022930598</v>
      </c>
      <c r="J87" s="352">
        <f>G87/$B87*100</f>
        <v>47.413894891512335</v>
      </c>
    </row>
    <row r="88" spans="1:10" ht="13.15" customHeight="1">
      <c r="A88" s="353" t="s">
        <v>86</v>
      </c>
      <c r="B88" s="350">
        <v>53770.5</v>
      </c>
      <c r="C88" s="350">
        <v>36972.9</v>
      </c>
      <c r="D88" s="350">
        <v>35693.9</v>
      </c>
      <c r="E88" s="351">
        <f>C88/D88*100</f>
        <v>103.58324531642663</v>
      </c>
      <c r="F88" s="352">
        <f t="shared" ref="F88:F98" si="10">C88/B88*100</f>
        <v>68.760565737718636</v>
      </c>
      <c r="G88" s="350">
        <v>49277.599999999999</v>
      </c>
      <c r="H88" s="350">
        <v>55069.1</v>
      </c>
      <c r="I88" s="351">
        <f>G88/H88*100</f>
        <v>89.483212908872673</v>
      </c>
      <c r="J88" s="352">
        <f t="shared" ref="J88:J98" si="11">G88/$B88*100</f>
        <v>91.644303103002585</v>
      </c>
    </row>
    <row r="89" spans="1:10" ht="13.15" customHeight="1">
      <c r="A89" s="353" t="s">
        <v>87</v>
      </c>
      <c r="B89" s="350">
        <v>33646.9</v>
      </c>
      <c r="C89" s="350">
        <v>25986.7</v>
      </c>
      <c r="D89" s="350">
        <v>22606.3</v>
      </c>
      <c r="E89" s="351">
        <f t="shared" si="9"/>
        <v>114.95335371113362</v>
      </c>
      <c r="F89" s="352">
        <f t="shared" si="10"/>
        <v>77.23356386472453</v>
      </c>
      <c r="G89" s="350">
        <v>25294.6</v>
      </c>
      <c r="H89" s="350">
        <v>24900.1</v>
      </c>
      <c r="I89" s="351">
        <f t="shared" si="6"/>
        <v>101.58433098662255</v>
      </c>
      <c r="J89" s="352">
        <f t="shared" si="11"/>
        <v>75.176613595903333</v>
      </c>
    </row>
    <row r="90" spans="1:10" ht="13.15" customHeight="1">
      <c r="A90" s="353" t="s">
        <v>88</v>
      </c>
      <c r="B90" s="350">
        <v>37067.9</v>
      </c>
      <c r="C90" s="350">
        <v>33091.300000000003</v>
      </c>
      <c r="D90" s="350">
        <v>29303.5</v>
      </c>
      <c r="E90" s="351">
        <f t="shared" si="9"/>
        <v>112.92610097769892</v>
      </c>
      <c r="F90" s="352">
        <f t="shared" si="10"/>
        <v>89.272119542785006</v>
      </c>
      <c r="G90" s="350">
        <v>29051.599999999999</v>
      </c>
      <c r="H90" s="350">
        <v>26279.200000000001</v>
      </c>
      <c r="I90" s="351">
        <f t="shared" si="6"/>
        <v>110.54978842582726</v>
      </c>
      <c r="J90" s="352">
        <f t="shared" si="11"/>
        <v>78.37401093668646</v>
      </c>
    </row>
    <row r="91" spans="1:10" ht="13.15" customHeight="1">
      <c r="A91" s="353" t="s">
        <v>89</v>
      </c>
      <c r="B91" s="350">
        <v>30946.400000000001</v>
      </c>
      <c r="C91" s="350">
        <v>24520.5</v>
      </c>
      <c r="D91" s="350">
        <v>21800.400000000001</v>
      </c>
      <c r="E91" s="351">
        <f t="shared" si="9"/>
        <v>112.4772939946056</v>
      </c>
      <c r="F91" s="352">
        <f t="shared" si="10"/>
        <v>79.235387637980509</v>
      </c>
      <c r="G91" s="350">
        <v>24780</v>
      </c>
      <c r="H91" s="350">
        <v>21481.1</v>
      </c>
      <c r="I91" s="351">
        <f t="shared" si="6"/>
        <v>115.35722099892465</v>
      </c>
      <c r="J91" s="352">
        <f t="shared" si="11"/>
        <v>80.073934286379028</v>
      </c>
    </row>
    <row r="92" spans="1:10" ht="13.15" customHeight="1">
      <c r="A92" s="353" t="s">
        <v>90</v>
      </c>
      <c r="B92" s="350">
        <v>60193.9</v>
      </c>
      <c r="C92" s="350">
        <v>32594.400000000001</v>
      </c>
      <c r="D92" s="350">
        <v>31990.1</v>
      </c>
      <c r="E92" s="351">
        <f t="shared" si="9"/>
        <v>101.88902191615531</v>
      </c>
      <c r="F92" s="352">
        <f t="shared" si="10"/>
        <v>54.149008454345037</v>
      </c>
      <c r="G92" s="350">
        <v>62434.3</v>
      </c>
      <c r="H92" s="350">
        <v>57298.8</v>
      </c>
      <c r="I92" s="351">
        <f t="shared" si="6"/>
        <v>108.96266588480037</v>
      </c>
      <c r="J92" s="352">
        <f t="shared" si="11"/>
        <v>103.72197182771012</v>
      </c>
    </row>
    <row r="93" spans="1:10" ht="13.15" customHeight="1">
      <c r="A93" s="353" t="s">
        <v>91</v>
      </c>
      <c r="B93" s="350">
        <v>65709.399999999994</v>
      </c>
      <c r="C93" s="350">
        <v>36033.4</v>
      </c>
      <c r="D93" s="350">
        <v>34821.9</v>
      </c>
      <c r="E93" s="351">
        <f t="shared" si="9"/>
        <v>103.47913238507951</v>
      </c>
      <c r="F93" s="352">
        <f t="shared" si="10"/>
        <v>54.837511832401461</v>
      </c>
      <c r="G93" s="350">
        <v>56248</v>
      </c>
      <c r="H93" s="350">
        <v>40702.199999999997</v>
      </c>
      <c r="I93" s="351">
        <f t="shared" si="6"/>
        <v>138.19400425529824</v>
      </c>
      <c r="J93" s="352">
        <f t="shared" si="11"/>
        <v>85.601146867875826</v>
      </c>
    </row>
    <row r="94" spans="1:10" ht="13.15" customHeight="1">
      <c r="A94" s="353" t="s">
        <v>92</v>
      </c>
      <c r="B94" s="350">
        <v>29808.400000000001</v>
      </c>
      <c r="C94" s="350">
        <v>18168</v>
      </c>
      <c r="D94" s="350">
        <v>16051.6</v>
      </c>
      <c r="E94" s="351">
        <f t="shared" si="9"/>
        <v>113.18497844451643</v>
      </c>
      <c r="F94" s="352">
        <f t="shared" si="10"/>
        <v>60.949262623958347</v>
      </c>
      <c r="G94" s="350">
        <v>11614</v>
      </c>
      <c r="H94" s="350">
        <v>11018</v>
      </c>
      <c r="I94" s="351">
        <f t="shared" si="6"/>
        <v>105.40933018696678</v>
      </c>
      <c r="J94" s="352">
        <f t="shared" si="11"/>
        <v>38.962171736825859</v>
      </c>
    </row>
    <row r="95" spans="1:10" ht="13.15" customHeight="1">
      <c r="A95" s="353" t="s">
        <v>93</v>
      </c>
      <c r="B95" s="350">
        <v>81019.7</v>
      </c>
      <c r="C95" s="350">
        <v>45663.199999999997</v>
      </c>
      <c r="D95" s="350">
        <v>26290.400000000001</v>
      </c>
      <c r="E95" s="351">
        <f t="shared" si="9"/>
        <v>173.68773392569148</v>
      </c>
      <c r="F95" s="352">
        <f t="shared" si="10"/>
        <v>56.360613529795835</v>
      </c>
      <c r="G95" s="350">
        <v>53761.2</v>
      </c>
      <c r="H95" s="350">
        <v>49325</v>
      </c>
      <c r="I95" s="351">
        <f t="shared" si="6"/>
        <v>108.99381652306133</v>
      </c>
      <c r="J95" s="352">
        <f t="shared" si="11"/>
        <v>66.355713486966749</v>
      </c>
    </row>
    <row r="96" spans="1:10" ht="13.15" customHeight="1">
      <c r="A96" s="355" t="s">
        <v>247</v>
      </c>
      <c r="B96" s="345">
        <v>23143.4</v>
      </c>
      <c r="C96" s="345">
        <v>15218.1</v>
      </c>
      <c r="D96" s="345">
        <v>12280.9</v>
      </c>
      <c r="E96" s="356">
        <f>C96/D96*100</f>
        <v>123.91681391428968</v>
      </c>
      <c r="F96" s="346">
        <f t="shared" si="10"/>
        <v>65.755679805041609</v>
      </c>
      <c r="G96" s="345">
        <v>20702.2</v>
      </c>
      <c r="H96" s="345">
        <v>16473</v>
      </c>
      <c r="I96" s="356">
        <f t="shared" si="6"/>
        <v>125.67352637649488</v>
      </c>
      <c r="J96" s="346">
        <f t="shared" si="11"/>
        <v>89.451852363956903</v>
      </c>
    </row>
    <row r="97" spans="1:10" ht="13.15" customHeight="1">
      <c r="A97" s="357" t="s">
        <v>119</v>
      </c>
      <c r="B97" s="350">
        <v>22932.9</v>
      </c>
      <c r="C97" s="350">
        <v>14946.9</v>
      </c>
      <c r="D97" s="350">
        <v>12195.9</v>
      </c>
      <c r="E97" s="351">
        <f t="shared" si="9"/>
        <v>122.55676087865595</v>
      </c>
      <c r="F97" s="352">
        <f t="shared" si="10"/>
        <v>65.17666758238164</v>
      </c>
      <c r="G97" s="350">
        <v>19518.599999999999</v>
      </c>
      <c r="H97" s="350">
        <v>15786.6</v>
      </c>
      <c r="I97" s="351">
        <f t="shared" si="6"/>
        <v>123.64030253506138</v>
      </c>
      <c r="J97" s="352">
        <f t="shared" si="11"/>
        <v>85.111782635427687</v>
      </c>
    </row>
    <row r="98" spans="1:10" ht="13.15" customHeight="1">
      <c r="A98" s="357" t="s">
        <v>120</v>
      </c>
      <c r="B98" s="350">
        <v>24082.2</v>
      </c>
      <c r="C98" s="350">
        <v>19331.599999999999</v>
      </c>
      <c r="D98" s="350">
        <v>13171.2</v>
      </c>
      <c r="E98" s="351">
        <f t="shared" si="9"/>
        <v>146.77174441205051</v>
      </c>
      <c r="F98" s="352">
        <f t="shared" si="10"/>
        <v>80.273396948783741</v>
      </c>
      <c r="G98" s="350">
        <v>26636.6</v>
      </c>
      <c r="H98" s="350">
        <v>19877.2</v>
      </c>
      <c r="I98" s="351">
        <f t="shared" si="6"/>
        <v>134.00579558489122</v>
      </c>
      <c r="J98" s="352">
        <f t="shared" si="11"/>
        <v>110.60700434345698</v>
      </c>
    </row>
  </sheetData>
  <mergeCells count="8">
    <mergeCell ref="A2:J2"/>
    <mergeCell ref="B3:J3"/>
    <mergeCell ref="A5:A6"/>
    <mergeCell ref="B5:B6"/>
    <mergeCell ref="C5:D5"/>
    <mergeCell ref="E5:F5"/>
    <mergeCell ref="G5:H5"/>
    <mergeCell ref="I5:J5"/>
  </mergeCells>
  <pageMargins left="0.70866141732283472" right="0.31496062992125984" top="0.74803149606299213" bottom="0.55118110236220474" header="0.31496062992125984" footer="0.31496062992125984"/>
  <pageSetup paperSize="9" scale="85" fitToHeight="3" orientation="landscape" horizontalDpi="0" verticalDpi="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opLeftCell="A73" workbookViewId="0">
      <selection activeCell="C42" sqref="C42"/>
    </sheetView>
  </sheetViews>
  <sheetFormatPr defaultRowHeight="15"/>
  <cols>
    <col min="2" max="2" width="26.140625" customWidth="1"/>
    <col min="3" max="3" width="19.5703125" customWidth="1"/>
    <col min="4" max="4" width="15.42578125" customWidth="1"/>
    <col min="5" max="5" width="13.140625" customWidth="1"/>
    <col min="6" max="6" width="14.42578125" customWidth="1"/>
    <col min="7" max="7" width="13.140625" customWidth="1"/>
  </cols>
  <sheetData>
    <row r="1" spans="1:7">
      <c r="A1" s="358"/>
      <c r="B1" s="358"/>
      <c r="C1" s="358"/>
      <c r="D1" s="358"/>
      <c r="E1" s="358"/>
      <c r="F1" s="358"/>
      <c r="G1" s="358"/>
    </row>
    <row r="2" spans="1:7">
      <c r="A2" s="358"/>
      <c r="B2" s="358"/>
      <c r="C2" s="358"/>
      <c r="D2" s="358"/>
      <c r="E2" s="358"/>
      <c r="F2" s="358"/>
      <c r="G2" s="358"/>
    </row>
    <row r="3" spans="1:7">
      <c r="A3" s="358"/>
      <c r="B3" s="697" t="s">
        <v>248</v>
      </c>
      <c r="C3" s="697"/>
      <c r="D3" s="697"/>
      <c r="E3" s="697"/>
      <c r="F3" s="697"/>
      <c r="G3" s="697"/>
    </row>
    <row r="4" spans="1:7">
      <c r="A4" s="358"/>
      <c r="B4" s="698" t="s">
        <v>249</v>
      </c>
      <c r="C4" s="698"/>
      <c r="D4" s="698"/>
      <c r="E4" s="698"/>
      <c r="F4" s="698"/>
      <c r="G4" s="698"/>
    </row>
    <row r="5" spans="1:7">
      <c r="A5" s="358"/>
      <c r="B5" s="360"/>
      <c r="C5" s="359"/>
      <c r="D5" s="360"/>
      <c r="E5" s="360"/>
      <c r="F5" s="358"/>
      <c r="G5" s="361"/>
    </row>
    <row r="6" spans="1:7">
      <c r="A6" s="358"/>
      <c r="B6" s="362"/>
      <c r="C6" s="363"/>
      <c r="D6" s="364"/>
      <c r="E6" s="365"/>
      <c r="F6" s="358"/>
      <c r="G6" s="361"/>
    </row>
    <row r="7" spans="1:7" ht="14.45" customHeight="1">
      <c r="A7" s="358"/>
      <c r="B7" s="699" t="s">
        <v>250</v>
      </c>
      <c r="C7" s="702" t="s">
        <v>297</v>
      </c>
      <c r="D7" s="705" t="s">
        <v>251</v>
      </c>
      <c r="E7" s="708" t="s">
        <v>252</v>
      </c>
      <c r="F7" s="705" t="s">
        <v>253</v>
      </c>
      <c r="G7" s="708" t="s">
        <v>252</v>
      </c>
    </row>
    <row r="8" spans="1:7">
      <c r="A8" s="358"/>
      <c r="B8" s="700"/>
      <c r="C8" s="703"/>
      <c r="D8" s="706"/>
      <c r="E8" s="709"/>
      <c r="F8" s="706"/>
      <c r="G8" s="709"/>
    </row>
    <row r="9" spans="1:7" ht="45" customHeight="1">
      <c r="B9" s="701"/>
      <c r="C9" s="704"/>
      <c r="D9" s="707"/>
      <c r="E9" s="710"/>
      <c r="F9" s="707"/>
      <c r="G9" s="710"/>
    </row>
    <row r="10" spans="1:7" ht="13.15" customHeight="1">
      <c r="B10" s="366" t="s">
        <v>111</v>
      </c>
      <c r="C10" s="667">
        <v>10524</v>
      </c>
      <c r="D10" s="345">
        <v>18904.2</v>
      </c>
      <c r="E10" s="367">
        <f>D10/C10</f>
        <v>1.7962941847206386</v>
      </c>
      <c r="F10" s="345">
        <v>27304.3</v>
      </c>
      <c r="G10" s="367">
        <f>F10/C10</f>
        <v>2.5944792854427972</v>
      </c>
    </row>
    <row r="11" spans="1:7" ht="13.15" customHeight="1">
      <c r="B11" s="368" t="s">
        <v>7</v>
      </c>
      <c r="C11" s="369"/>
      <c r="D11" s="370"/>
      <c r="E11" s="371"/>
      <c r="F11" s="370"/>
      <c r="G11" s="649"/>
    </row>
    <row r="12" spans="1:7" ht="13.15" customHeight="1">
      <c r="B12" s="372" t="s">
        <v>8</v>
      </c>
      <c r="C12" s="373">
        <v>8703</v>
      </c>
      <c r="D12" s="350">
        <v>27342.9</v>
      </c>
      <c r="E12" s="374">
        <f>D12/C12</f>
        <v>3.1417786970010342</v>
      </c>
      <c r="F12" s="350">
        <v>25819.1</v>
      </c>
      <c r="G12" s="375">
        <f t="shared" ref="G12:G29" si="0">F12/C12</f>
        <v>2.9666896472480753</v>
      </c>
    </row>
    <row r="13" spans="1:7" ht="13.15" customHeight="1">
      <c r="B13" s="372" t="s">
        <v>9</v>
      </c>
      <c r="C13" s="373">
        <v>9727</v>
      </c>
      <c r="D13" s="350">
        <v>19517.599999999999</v>
      </c>
      <c r="E13" s="376">
        <f>D13/C13</f>
        <v>2.0065385010794694</v>
      </c>
      <c r="F13" s="350">
        <v>23910.799999999999</v>
      </c>
      <c r="G13" s="375">
        <f t="shared" si="0"/>
        <v>2.458188547342449</v>
      </c>
    </row>
    <row r="14" spans="1:7" ht="13.15" customHeight="1">
      <c r="B14" s="372" t="s">
        <v>10</v>
      </c>
      <c r="C14" s="373">
        <v>9962</v>
      </c>
      <c r="D14" s="350">
        <v>19792.5</v>
      </c>
      <c r="E14" s="375">
        <f t="shared" ref="E14:E29" si="1">D14/C14</f>
        <v>1.9867998393896809</v>
      </c>
      <c r="F14" s="350">
        <v>26658.1</v>
      </c>
      <c r="G14" s="375">
        <f t="shared" si="0"/>
        <v>2.6759787191327042</v>
      </c>
    </row>
    <row r="15" spans="1:7" ht="13.15" customHeight="1">
      <c r="B15" s="372" t="s">
        <v>12</v>
      </c>
      <c r="C15" s="373">
        <v>8824</v>
      </c>
      <c r="D15" s="350">
        <v>19122.599999999999</v>
      </c>
      <c r="E15" s="376">
        <f t="shared" si="1"/>
        <v>2.1671124206708976</v>
      </c>
      <c r="F15" s="350">
        <v>23108.2</v>
      </c>
      <c r="G15" s="375">
        <f t="shared" si="0"/>
        <v>2.6187896645512239</v>
      </c>
    </row>
    <row r="16" spans="1:7" ht="13.15" customHeight="1">
      <c r="B16" s="372" t="s">
        <v>13</v>
      </c>
      <c r="C16" s="373">
        <v>10227</v>
      </c>
      <c r="D16" s="350">
        <v>14871.6</v>
      </c>
      <c r="E16" s="377">
        <f t="shared" si="1"/>
        <v>1.4541507773540627</v>
      </c>
      <c r="F16" s="350">
        <v>18370.5</v>
      </c>
      <c r="G16" s="377">
        <f t="shared" si="0"/>
        <v>1.7962745673217952</v>
      </c>
    </row>
    <row r="17" spans="1:7" ht="13.15" customHeight="1">
      <c r="B17" s="372" t="s">
        <v>14</v>
      </c>
      <c r="C17" s="373">
        <v>10121</v>
      </c>
      <c r="D17" s="350">
        <v>20660.2</v>
      </c>
      <c r="E17" s="376">
        <f t="shared" si="1"/>
        <v>2.0413200276652503</v>
      </c>
      <c r="F17" s="350">
        <v>34416.400000000001</v>
      </c>
      <c r="G17" s="374">
        <f t="shared" si="0"/>
        <v>3.4004940223298092</v>
      </c>
    </row>
    <row r="18" spans="1:7" ht="13.15" customHeight="1">
      <c r="A18" s="358"/>
      <c r="B18" s="372" t="s">
        <v>15</v>
      </c>
      <c r="C18" s="650">
        <v>9862</v>
      </c>
      <c r="D18" s="350">
        <v>16105.3</v>
      </c>
      <c r="E18" s="375">
        <f t="shared" si="1"/>
        <v>1.633066315149057</v>
      </c>
      <c r="F18" s="350">
        <v>18483.8</v>
      </c>
      <c r="G18" s="377">
        <f t="shared" si="0"/>
        <v>1.874244575136889</v>
      </c>
    </row>
    <row r="19" spans="1:7" ht="13.15" customHeight="1">
      <c r="A19" s="358"/>
      <c r="B19" s="372" t="s">
        <v>16</v>
      </c>
      <c r="C19" s="373">
        <v>8980</v>
      </c>
      <c r="D19" s="350">
        <v>19867.8</v>
      </c>
      <c r="E19" s="374">
        <f t="shared" si="1"/>
        <v>2.2124498886414252</v>
      </c>
      <c r="F19" s="350">
        <v>21901.8</v>
      </c>
      <c r="G19" s="375">
        <f t="shared" si="0"/>
        <v>2.4389532293986638</v>
      </c>
    </row>
    <row r="20" spans="1:7" ht="13.15" customHeight="1">
      <c r="A20" s="358"/>
      <c r="B20" s="372" t="s">
        <v>17</v>
      </c>
      <c r="C20" s="373">
        <v>9018</v>
      </c>
      <c r="D20" s="350">
        <v>21055.599999999999</v>
      </c>
      <c r="E20" s="374">
        <f t="shared" si="1"/>
        <v>2.3348414282546019</v>
      </c>
      <c r="F20" s="350">
        <v>26304.2</v>
      </c>
      <c r="G20" s="379">
        <f t="shared" si="0"/>
        <v>2.9168551785318253</v>
      </c>
    </row>
    <row r="21" spans="1:7" ht="13.15" customHeight="1">
      <c r="A21" s="358"/>
      <c r="B21" s="372" t="s">
        <v>18</v>
      </c>
      <c r="C21" s="650">
        <v>12082</v>
      </c>
      <c r="D21" s="350">
        <v>31674.9</v>
      </c>
      <c r="E21" s="374">
        <f t="shared" si="1"/>
        <v>2.6216603211388843</v>
      </c>
      <c r="F21" s="350">
        <v>44599.5</v>
      </c>
      <c r="G21" s="374">
        <f t="shared" si="0"/>
        <v>3.6914004303923194</v>
      </c>
    </row>
    <row r="22" spans="1:7" ht="13.15" customHeight="1">
      <c r="A22" s="358"/>
      <c r="B22" s="372" t="s">
        <v>19</v>
      </c>
      <c r="C22" s="373">
        <v>9442</v>
      </c>
      <c r="D22" s="350">
        <v>18009</v>
      </c>
      <c r="E22" s="375">
        <f t="shared" si="1"/>
        <v>1.9073289557297184</v>
      </c>
      <c r="F22" s="350">
        <v>19560</v>
      </c>
      <c r="G22" s="375">
        <f t="shared" si="0"/>
        <v>2.0715950010590976</v>
      </c>
    </row>
    <row r="23" spans="1:7" ht="13.15" customHeight="1">
      <c r="A23" s="358"/>
      <c r="B23" s="372" t="s">
        <v>20</v>
      </c>
      <c r="C23" s="373">
        <v>9468</v>
      </c>
      <c r="D23" s="350">
        <v>19090.099999999999</v>
      </c>
      <c r="E23" s="375">
        <f t="shared" si="1"/>
        <v>2.0162758766370934</v>
      </c>
      <c r="F23" s="350">
        <v>20950</v>
      </c>
      <c r="G23" s="375">
        <f t="shared" si="0"/>
        <v>2.212716518800169</v>
      </c>
    </row>
    <row r="24" spans="1:7" ht="13.15" customHeight="1">
      <c r="A24" s="358"/>
      <c r="B24" s="372" t="s">
        <v>21</v>
      </c>
      <c r="C24" s="373">
        <v>11063</v>
      </c>
      <c r="D24" s="350">
        <v>14269.1</v>
      </c>
      <c r="E24" s="377">
        <f t="shared" si="1"/>
        <v>1.289803850673416</v>
      </c>
      <c r="F24" s="350">
        <v>20574.2</v>
      </c>
      <c r="G24" s="377">
        <f t="shared" si="0"/>
        <v>1.8597306336436772</v>
      </c>
    </row>
    <row r="25" spans="1:7" ht="13.15" customHeight="1">
      <c r="A25" s="358"/>
      <c r="B25" s="372" t="s">
        <v>22</v>
      </c>
      <c r="C25" s="373">
        <v>9015</v>
      </c>
      <c r="D25" s="350">
        <v>21267.1</v>
      </c>
      <c r="E25" s="376">
        <f t="shared" si="1"/>
        <v>2.3590793122573488</v>
      </c>
      <c r="F25" s="350">
        <v>20734.3</v>
      </c>
      <c r="G25" s="375">
        <f t="shared" si="0"/>
        <v>2.2999778147531891</v>
      </c>
    </row>
    <row r="26" spans="1:7" ht="13.15" customHeight="1">
      <c r="A26" s="358"/>
      <c r="B26" s="372" t="s">
        <v>23</v>
      </c>
      <c r="C26" s="373">
        <v>10468.370000000001</v>
      </c>
      <c r="D26" s="350">
        <v>15962.2</v>
      </c>
      <c r="E26" s="375">
        <f t="shared" si="1"/>
        <v>1.5248028107527722</v>
      </c>
      <c r="F26" s="350">
        <v>25217.8</v>
      </c>
      <c r="G26" s="375">
        <f t="shared" si="0"/>
        <v>2.4089519189711481</v>
      </c>
    </row>
    <row r="27" spans="1:7" ht="13.15" customHeight="1">
      <c r="A27" s="358"/>
      <c r="B27" s="372" t="s">
        <v>24</v>
      </c>
      <c r="C27" s="650">
        <v>9631</v>
      </c>
      <c r="D27" s="350">
        <v>19920.3</v>
      </c>
      <c r="E27" s="376">
        <f t="shared" si="1"/>
        <v>2.0683521960336413</v>
      </c>
      <c r="F27" s="350">
        <v>25898</v>
      </c>
      <c r="G27" s="375">
        <f t="shared" si="0"/>
        <v>2.6890250233620598</v>
      </c>
    </row>
    <row r="28" spans="1:7" ht="13.15" customHeight="1">
      <c r="A28" s="358"/>
      <c r="B28" s="372" t="s">
        <v>25</v>
      </c>
      <c r="C28" s="373">
        <v>9773</v>
      </c>
      <c r="D28" s="350">
        <v>20522.8</v>
      </c>
      <c r="E28" s="376">
        <f t="shared" si="1"/>
        <v>2.0999488386370611</v>
      </c>
      <c r="F28" s="350">
        <v>24412.3</v>
      </c>
      <c r="G28" s="375">
        <f t="shared" si="0"/>
        <v>2.4979330809372762</v>
      </c>
    </row>
    <row r="29" spans="1:7" ht="13.15" customHeight="1">
      <c r="A29" s="358"/>
      <c r="B29" s="372" t="s">
        <v>26</v>
      </c>
      <c r="C29" s="650">
        <v>17130</v>
      </c>
      <c r="D29" s="350">
        <v>44168.7</v>
      </c>
      <c r="E29" s="374">
        <f t="shared" si="1"/>
        <v>2.5784413309982486</v>
      </c>
      <c r="F29" s="350">
        <v>60208.3</v>
      </c>
      <c r="G29" s="374">
        <f t="shared" si="0"/>
        <v>3.5147869235259779</v>
      </c>
    </row>
    <row r="30" spans="1:7" ht="13.15" customHeight="1">
      <c r="A30" s="358"/>
      <c r="B30" s="380" t="s">
        <v>27</v>
      </c>
      <c r="C30" s="369"/>
      <c r="D30" s="370"/>
      <c r="E30" s="648"/>
      <c r="F30" s="370"/>
      <c r="G30" s="649"/>
    </row>
    <row r="31" spans="1:7" ht="13.15" customHeight="1">
      <c r="A31" s="358"/>
      <c r="B31" s="381" t="s">
        <v>28</v>
      </c>
      <c r="C31" s="651">
        <v>13030</v>
      </c>
      <c r="D31" s="350">
        <v>30548.7</v>
      </c>
      <c r="E31" s="382">
        <f t="shared" ref="E31:E40" si="2">D31/C31</f>
        <v>2.3444896392939372</v>
      </c>
      <c r="F31" s="350">
        <v>22718.400000000001</v>
      </c>
      <c r="G31" s="377">
        <f t="shared" ref="G31:G40" si="3">F31/C31</f>
        <v>1.7435456638526479</v>
      </c>
    </row>
    <row r="32" spans="1:7" ht="13.15" customHeight="1">
      <c r="A32" s="358"/>
      <c r="B32" s="381" t="s">
        <v>29</v>
      </c>
      <c r="C32" s="373">
        <v>12877</v>
      </c>
      <c r="D32" s="350">
        <v>25905.7</v>
      </c>
      <c r="E32" s="383">
        <f t="shared" si="2"/>
        <v>2.0117806942610859</v>
      </c>
      <c r="F32" s="350">
        <v>29420.799999999999</v>
      </c>
      <c r="G32" s="375">
        <f t="shared" si="3"/>
        <v>2.284755766094587</v>
      </c>
    </row>
    <row r="33" spans="1:7" ht="13.15" customHeight="1">
      <c r="A33" s="358"/>
      <c r="B33" s="381" t="s">
        <v>30</v>
      </c>
      <c r="C33" s="373">
        <v>14376</v>
      </c>
      <c r="D33" s="350">
        <v>30328.400000000001</v>
      </c>
      <c r="E33" s="384">
        <f t="shared" si="2"/>
        <v>2.1096549805230942</v>
      </c>
      <c r="F33" s="350">
        <v>28480.799999999999</v>
      </c>
      <c r="G33" s="377">
        <f t="shared" si="3"/>
        <v>1.981135225375626</v>
      </c>
    </row>
    <row r="34" spans="1:7" ht="13.15" customHeight="1">
      <c r="A34" s="358"/>
      <c r="B34" s="381" t="s">
        <v>31</v>
      </c>
      <c r="C34" s="373">
        <v>11042</v>
      </c>
      <c r="D34" s="350">
        <v>22471.7</v>
      </c>
      <c r="E34" s="383">
        <f t="shared" si="2"/>
        <v>2.0351113928636115</v>
      </c>
      <c r="F34" s="350">
        <v>23735.3</v>
      </c>
      <c r="G34" s="375">
        <f t="shared" si="3"/>
        <v>2.1495471834812534</v>
      </c>
    </row>
    <row r="35" spans="1:7" ht="13.15" customHeight="1">
      <c r="A35" s="358"/>
      <c r="B35" s="381" t="s">
        <v>32</v>
      </c>
      <c r="C35" s="651">
        <v>10627</v>
      </c>
      <c r="D35" s="350">
        <v>21221.5</v>
      </c>
      <c r="E35" s="382">
        <f t="shared" si="2"/>
        <v>1.9969417521407735</v>
      </c>
      <c r="F35" s="350">
        <v>22739.8</v>
      </c>
      <c r="G35" s="375">
        <f t="shared" si="3"/>
        <v>2.1398136821304226</v>
      </c>
    </row>
    <row r="36" spans="1:7" ht="13.15" customHeight="1">
      <c r="A36" s="358"/>
      <c r="B36" s="381" t="s">
        <v>33</v>
      </c>
      <c r="C36" s="650">
        <v>9407</v>
      </c>
      <c r="D36" s="350">
        <v>29474.9</v>
      </c>
      <c r="E36" s="382">
        <f t="shared" si="2"/>
        <v>3.1332943552673544</v>
      </c>
      <c r="F36" s="350">
        <v>50931.9</v>
      </c>
      <c r="G36" s="374">
        <f t="shared" si="3"/>
        <v>5.4142553417667694</v>
      </c>
    </row>
    <row r="37" spans="1:7" ht="13.15" customHeight="1">
      <c r="A37" s="358"/>
      <c r="B37" s="381" t="s">
        <v>34</v>
      </c>
      <c r="C37" s="373">
        <v>14224</v>
      </c>
      <c r="D37" s="350">
        <v>26521.599999999999</v>
      </c>
      <c r="E37" s="385">
        <f t="shared" si="2"/>
        <v>1.8645669291338582</v>
      </c>
      <c r="F37" s="350">
        <v>23174</v>
      </c>
      <c r="G37" s="377">
        <f t="shared" si="3"/>
        <v>1.6292182227221597</v>
      </c>
    </row>
    <row r="38" spans="1:7" ht="13.15" customHeight="1">
      <c r="A38" s="358"/>
      <c r="B38" s="381" t="s">
        <v>35</v>
      </c>
      <c r="C38" s="650">
        <v>10549</v>
      </c>
      <c r="D38" s="350">
        <v>17413</v>
      </c>
      <c r="E38" s="383">
        <f t="shared" si="2"/>
        <v>1.6506777893639208</v>
      </c>
      <c r="F38" s="350">
        <v>25138.799999999999</v>
      </c>
      <c r="G38" s="375">
        <f t="shared" si="3"/>
        <v>2.3830505261162194</v>
      </c>
    </row>
    <row r="39" spans="1:7" ht="13.15" customHeight="1">
      <c r="A39" s="358"/>
      <c r="B39" s="381" t="s">
        <v>36</v>
      </c>
      <c r="C39" s="302">
        <v>11386</v>
      </c>
      <c r="D39" s="350">
        <v>15087.8</v>
      </c>
      <c r="E39" s="386">
        <f t="shared" si="2"/>
        <v>1.3251185666608114</v>
      </c>
      <c r="F39" s="350">
        <v>18326</v>
      </c>
      <c r="G39" s="377">
        <f t="shared" si="3"/>
        <v>1.6095204637273846</v>
      </c>
    </row>
    <row r="40" spans="1:7" ht="13.15" customHeight="1">
      <c r="A40" s="358"/>
      <c r="B40" s="381" t="s">
        <v>37</v>
      </c>
      <c r="C40" s="651">
        <v>11312.4</v>
      </c>
      <c r="D40" s="350">
        <v>25611.8</v>
      </c>
      <c r="E40" s="382">
        <f t="shared" si="2"/>
        <v>2.2640465330080266</v>
      </c>
      <c r="F40" s="350">
        <v>55133.1</v>
      </c>
      <c r="G40" s="374">
        <f t="shared" si="3"/>
        <v>4.8736872812135354</v>
      </c>
    </row>
    <row r="41" spans="1:7" ht="13.15" customHeight="1">
      <c r="A41" s="358"/>
      <c r="B41" s="387" t="s">
        <v>38</v>
      </c>
      <c r="C41" s="369"/>
      <c r="D41" s="370"/>
      <c r="E41" s="648"/>
      <c r="F41" s="370"/>
      <c r="G41" s="649"/>
    </row>
    <row r="42" spans="1:7" ht="13.15" customHeight="1">
      <c r="A42" s="358"/>
      <c r="B42" s="388" t="s">
        <v>39</v>
      </c>
      <c r="C42" s="650">
        <v>9254</v>
      </c>
      <c r="D42" s="350">
        <v>17922.5</v>
      </c>
      <c r="E42" s="383">
        <f t="shared" ref="E42:E47" si="4">D42/C42</f>
        <v>1.9367300626755997</v>
      </c>
      <c r="F42" s="350">
        <v>19317.8</v>
      </c>
      <c r="G42" s="375">
        <f t="shared" ref="G42:G47" si="5">F42/C42</f>
        <v>2.0875081046034145</v>
      </c>
    </row>
    <row r="43" spans="1:7" ht="13.15" customHeight="1">
      <c r="A43" s="358"/>
      <c r="B43" s="388" t="s">
        <v>43</v>
      </c>
      <c r="C43" s="373">
        <v>8811</v>
      </c>
      <c r="D43" s="350">
        <v>9347</v>
      </c>
      <c r="E43" s="389">
        <f t="shared" si="4"/>
        <v>1.0608330495970946</v>
      </c>
      <c r="F43" s="350">
        <v>17298.7</v>
      </c>
      <c r="G43" s="377">
        <f t="shared" si="5"/>
        <v>1.9633072295993645</v>
      </c>
    </row>
    <row r="44" spans="1:7" ht="13.15" customHeight="1">
      <c r="A44" s="358"/>
      <c r="B44" s="388" t="s">
        <v>47</v>
      </c>
      <c r="C44" s="373">
        <v>10443</v>
      </c>
      <c r="D44" s="350">
        <v>20888.599999999999</v>
      </c>
      <c r="E44" s="383">
        <f t="shared" si="4"/>
        <v>2.0002489706023172</v>
      </c>
      <c r="F44" s="350">
        <v>23581.1</v>
      </c>
      <c r="G44" s="375">
        <f t="shared" si="5"/>
        <v>2.2580771808867182</v>
      </c>
    </row>
    <row r="45" spans="1:7" ht="13.15" customHeight="1">
      <c r="A45" s="358"/>
      <c r="B45" s="388" t="s">
        <v>49</v>
      </c>
      <c r="C45" s="373">
        <v>9268</v>
      </c>
      <c r="D45" s="350">
        <v>14524.1</v>
      </c>
      <c r="E45" s="383">
        <f t="shared" si="4"/>
        <v>1.5671234354769099</v>
      </c>
      <c r="F45" s="350">
        <v>13572.6</v>
      </c>
      <c r="G45" s="377">
        <f t="shared" si="5"/>
        <v>1.4644583513163574</v>
      </c>
    </row>
    <row r="46" spans="1:7" ht="13.15" customHeight="1">
      <c r="A46" s="358"/>
      <c r="B46" s="388" t="s">
        <v>50</v>
      </c>
      <c r="C46" s="373">
        <v>9898</v>
      </c>
      <c r="D46" s="350">
        <v>15961</v>
      </c>
      <c r="E46" s="383">
        <f t="shared" si="4"/>
        <v>1.6125479894928267</v>
      </c>
      <c r="F46" s="350">
        <v>22110.400000000001</v>
      </c>
      <c r="G46" s="375">
        <f t="shared" si="5"/>
        <v>2.2338250151545767</v>
      </c>
    </row>
    <row r="47" spans="1:7" ht="13.15" customHeight="1">
      <c r="A47" s="358"/>
      <c r="B47" s="388" t="s">
        <v>51</v>
      </c>
      <c r="C47" s="390">
        <v>10118</v>
      </c>
      <c r="D47" s="350">
        <v>18632.3</v>
      </c>
      <c r="E47" s="383">
        <f t="shared" si="4"/>
        <v>1.8415002965012848</v>
      </c>
      <c r="F47" s="350">
        <v>24667.599999999999</v>
      </c>
      <c r="G47" s="375">
        <f t="shared" si="5"/>
        <v>2.4379916979640242</v>
      </c>
    </row>
    <row r="48" spans="1:7" ht="13.15" customHeight="1">
      <c r="A48" s="358"/>
      <c r="B48" s="380" t="s">
        <v>100</v>
      </c>
      <c r="C48" s="369"/>
      <c r="D48" s="370"/>
      <c r="E48" s="648"/>
      <c r="F48" s="370"/>
      <c r="G48" s="649"/>
    </row>
    <row r="49" spans="1:7" ht="13.15" customHeight="1">
      <c r="A49" s="358"/>
      <c r="B49" s="388" t="s">
        <v>40</v>
      </c>
      <c r="C49" s="650">
        <v>9264</v>
      </c>
      <c r="D49" s="350">
        <v>8071.9</v>
      </c>
      <c r="E49" s="391">
        <f t="shared" ref="E49:E55" si="6">D49/C49</f>
        <v>0.87131908462867003</v>
      </c>
      <c r="F49" s="350">
        <v>14040.6</v>
      </c>
      <c r="G49" s="377">
        <f t="shared" ref="G49:G55" si="7">F49/C49</f>
        <v>1.5156088082901555</v>
      </c>
    </row>
    <row r="50" spans="1:7" ht="13.15" customHeight="1">
      <c r="A50" s="358"/>
      <c r="B50" s="388" t="s">
        <v>41</v>
      </c>
      <c r="C50" s="392">
        <v>8826</v>
      </c>
      <c r="D50" s="350">
        <v>9300.7999999999993</v>
      </c>
      <c r="E50" s="391">
        <f t="shared" si="6"/>
        <v>1.0537956038975753</v>
      </c>
      <c r="F50" s="350">
        <v>6221.5</v>
      </c>
      <c r="G50" s="393">
        <f t="shared" si="7"/>
        <v>0.70490595966462721</v>
      </c>
    </row>
    <row r="51" spans="1:7" ht="13.15" customHeight="1">
      <c r="A51" s="358"/>
      <c r="B51" s="394" t="s">
        <v>42</v>
      </c>
      <c r="C51" s="390">
        <v>10942</v>
      </c>
      <c r="D51" s="350">
        <v>11124.7</v>
      </c>
      <c r="E51" s="395">
        <f t="shared" si="6"/>
        <v>1.0166971303235242</v>
      </c>
      <c r="F51" s="350">
        <v>11806.7</v>
      </c>
      <c r="G51" s="396">
        <f t="shared" si="7"/>
        <v>1.0790257722537013</v>
      </c>
    </row>
    <row r="52" spans="1:7" ht="13.15" customHeight="1">
      <c r="A52" s="358"/>
      <c r="B52" s="394" t="s">
        <v>44</v>
      </c>
      <c r="C52" s="650">
        <v>9305</v>
      </c>
      <c r="D52" s="350">
        <v>17875.2</v>
      </c>
      <c r="E52" s="397">
        <f t="shared" si="6"/>
        <v>1.9210317033852768</v>
      </c>
      <c r="F52" s="350">
        <v>12698.9</v>
      </c>
      <c r="G52" s="398">
        <f t="shared" si="7"/>
        <v>1.3647393874261149</v>
      </c>
    </row>
    <row r="53" spans="1:7" ht="13.15" customHeight="1">
      <c r="A53" s="358"/>
      <c r="B53" s="388" t="s">
        <v>246</v>
      </c>
      <c r="C53" s="390">
        <v>9179</v>
      </c>
      <c r="D53" s="350">
        <v>5486.3</v>
      </c>
      <c r="E53" s="399">
        <f t="shared" si="6"/>
        <v>0.59770127464865452</v>
      </c>
      <c r="F53" s="350">
        <v>10346.5</v>
      </c>
      <c r="G53" s="398">
        <f t="shared" si="7"/>
        <v>1.1271925046301341</v>
      </c>
    </row>
    <row r="54" spans="1:7" ht="13.15" customHeight="1">
      <c r="A54" s="358"/>
      <c r="B54" s="388" t="s">
        <v>46</v>
      </c>
      <c r="C54" s="652">
        <v>9700</v>
      </c>
      <c r="D54" s="350">
        <v>5845.2</v>
      </c>
      <c r="E54" s="391">
        <f t="shared" si="6"/>
        <v>0.60259793814432983</v>
      </c>
      <c r="F54" s="350">
        <v>11276.1</v>
      </c>
      <c r="G54" s="398">
        <f t="shared" si="7"/>
        <v>1.1624845360824743</v>
      </c>
    </row>
    <row r="55" spans="1:7" ht="13.15" customHeight="1">
      <c r="A55" s="358"/>
      <c r="B55" s="388" t="s">
        <v>48</v>
      </c>
      <c r="C55" s="373">
        <v>8853</v>
      </c>
      <c r="D55" s="350">
        <v>16596.2</v>
      </c>
      <c r="E55" s="383">
        <f t="shared" si="6"/>
        <v>1.8746413645092059</v>
      </c>
      <c r="F55" s="350">
        <v>18853.3</v>
      </c>
      <c r="G55" s="375">
        <f t="shared" si="7"/>
        <v>2.1295944877442672</v>
      </c>
    </row>
    <row r="56" spans="1:7" ht="13.15" customHeight="1">
      <c r="A56" s="358"/>
      <c r="B56" s="387" t="s">
        <v>52</v>
      </c>
      <c r="C56" s="369"/>
      <c r="D56" s="370"/>
      <c r="E56" s="648"/>
      <c r="F56" s="370"/>
      <c r="G56" s="649"/>
    </row>
    <row r="57" spans="1:7" ht="13.15" customHeight="1">
      <c r="A57" s="358"/>
      <c r="B57" s="400" t="s">
        <v>53</v>
      </c>
      <c r="C57" s="373">
        <v>9205</v>
      </c>
      <c r="D57" s="350">
        <v>14435.3</v>
      </c>
      <c r="E57" s="397">
        <f t="shared" ref="E57:E70" si="8">D57/C57</f>
        <v>1.5682020640956</v>
      </c>
      <c r="F57" s="350">
        <v>20788.900000000001</v>
      </c>
      <c r="G57" s="401">
        <f t="shared" ref="G57:G70" si="9">F57/C57</f>
        <v>2.2584356328082564</v>
      </c>
    </row>
    <row r="58" spans="1:7" ht="13.15" customHeight="1">
      <c r="A58" s="358"/>
      <c r="B58" s="381" t="s">
        <v>54</v>
      </c>
      <c r="C58" s="373">
        <v>9338</v>
      </c>
      <c r="D58" s="350">
        <v>20829.099999999999</v>
      </c>
      <c r="E58" s="384">
        <f t="shared" si="8"/>
        <v>2.2305739987149282</v>
      </c>
      <c r="F58" s="350">
        <v>21623.599999999999</v>
      </c>
      <c r="G58" s="375">
        <f t="shared" si="9"/>
        <v>2.3156564574855429</v>
      </c>
    </row>
    <row r="59" spans="1:7" ht="13.15" customHeight="1">
      <c r="A59" s="358"/>
      <c r="B59" s="381" t="s">
        <v>55</v>
      </c>
      <c r="C59" s="373">
        <v>8475</v>
      </c>
      <c r="D59" s="350">
        <v>17063.8</v>
      </c>
      <c r="E59" s="383">
        <f t="shared" si="8"/>
        <v>2.0134277286135691</v>
      </c>
      <c r="F59" s="350">
        <v>22249.3</v>
      </c>
      <c r="G59" s="375">
        <f t="shared" si="9"/>
        <v>2.6252861356932153</v>
      </c>
    </row>
    <row r="60" spans="1:7" ht="13.15" customHeight="1">
      <c r="A60" s="358"/>
      <c r="B60" s="381" t="s">
        <v>56</v>
      </c>
      <c r="C60" s="373">
        <v>8532</v>
      </c>
      <c r="D60" s="350">
        <v>15149.3</v>
      </c>
      <c r="E60" s="383">
        <f t="shared" si="8"/>
        <v>1.7755860290670415</v>
      </c>
      <c r="F60" s="350">
        <v>27027.599999999999</v>
      </c>
      <c r="G60" s="374">
        <f t="shared" si="9"/>
        <v>3.1677918424753866</v>
      </c>
    </row>
    <row r="61" spans="1:7" ht="13.15" customHeight="1">
      <c r="A61" s="358"/>
      <c r="B61" s="381" t="s">
        <v>57</v>
      </c>
      <c r="C61" s="373">
        <v>9046</v>
      </c>
      <c r="D61" s="350">
        <v>15577.9</v>
      </c>
      <c r="E61" s="383">
        <f t="shared" si="8"/>
        <v>1.7220760557152333</v>
      </c>
      <c r="F61" s="350">
        <v>20533.099999999999</v>
      </c>
      <c r="G61" s="375">
        <f t="shared" si="9"/>
        <v>2.2698540791510058</v>
      </c>
    </row>
    <row r="62" spans="1:7" ht="13.15" customHeight="1">
      <c r="A62" s="358"/>
      <c r="B62" s="381" t="s">
        <v>58</v>
      </c>
      <c r="C62" s="650">
        <v>8854</v>
      </c>
      <c r="D62" s="350">
        <v>14751.8</v>
      </c>
      <c r="E62" s="383">
        <f t="shared" si="8"/>
        <v>1.6661170092613506</v>
      </c>
      <c r="F62" s="350">
        <v>20982.6</v>
      </c>
      <c r="G62" s="375">
        <f t="shared" si="9"/>
        <v>2.3698441382426019</v>
      </c>
    </row>
    <row r="63" spans="1:7" ht="13.15" customHeight="1">
      <c r="A63" s="358"/>
      <c r="B63" s="381" t="s">
        <v>59</v>
      </c>
      <c r="C63" s="373">
        <v>10251</v>
      </c>
      <c r="D63" s="350">
        <v>14939.3</v>
      </c>
      <c r="E63" s="386">
        <f t="shared" si="8"/>
        <v>1.4573505023900106</v>
      </c>
      <c r="F63" s="350">
        <v>24307</v>
      </c>
      <c r="G63" s="375">
        <f t="shared" si="9"/>
        <v>2.371183299190323</v>
      </c>
    </row>
    <row r="64" spans="1:7" ht="13.15" customHeight="1">
      <c r="A64" s="358"/>
      <c r="B64" s="381" t="s">
        <v>60</v>
      </c>
      <c r="C64" s="373">
        <v>9943</v>
      </c>
      <c r="D64" s="350">
        <v>16789.599999999999</v>
      </c>
      <c r="E64" s="383">
        <f t="shared" si="8"/>
        <v>1.6885849341245096</v>
      </c>
      <c r="F64" s="350">
        <v>21396</v>
      </c>
      <c r="G64" s="375">
        <f t="shared" si="9"/>
        <v>2.1518656341144524</v>
      </c>
    </row>
    <row r="65" spans="1:7" ht="13.15" customHeight="1">
      <c r="A65" s="358"/>
      <c r="B65" s="381" t="s">
        <v>61</v>
      </c>
      <c r="C65" s="373">
        <v>9389</v>
      </c>
      <c r="D65" s="350">
        <v>16619</v>
      </c>
      <c r="E65" s="383">
        <f t="shared" si="8"/>
        <v>1.7700500585791885</v>
      </c>
      <c r="F65" s="350">
        <v>19867.099999999999</v>
      </c>
      <c r="G65" s="375">
        <f t="shared" si="9"/>
        <v>2.1159974438172329</v>
      </c>
    </row>
    <row r="66" spans="1:7" ht="13.15" customHeight="1">
      <c r="A66" s="358"/>
      <c r="B66" s="381" t="s">
        <v>62</v>
      </c>
      <c r="C66" s="650">
        <v>8800</v>
      </c>
      <c r="D66" s="350">
        <v>11914.5</v>
      </c>
      <c r="E66" s="386">
        <f t="shared" si="8"/>
        <v>1.3539204545454546</v>
      </c>
      <c r="F66" s="350">
        <v>16585</v>
      </c>
      <c r="G66" s="377">
        <f t="shared" si="9"/>
        <v>1.884659090909091</v>
      </c>
    </row>
    <row r="67" spans="1:7" ht="13.15" customHeight="1">
      <c r="A67" s="358"/>
      <c r="B67" s="381" t="s">
        <v>63</v>
      </c>
      <c r="C67" s="373">
        <v>9038</v>
      </c>
      <c r="D67" s="350">
        <v>20060.900000000001</v>
      </c>
      <c r="E67" s="382">
        <f t="shared" si="8"/>
        <v>2.219617171940695</v>
      </c>
      <c r="F67" s="350">
        <v>21734.1</v>
      </c>
      <c r="G67" s="375">
        <f t="shared" si="9"/>
        <v>2.4047466253595928</v>
      </c>
    </row>
    <row r="68" spans="1:7" ht="13.15" customHeight="1">
      <c r="A68" s="358"/>
      <c r="B68" s="381" t="s">
        <v>64</v>
      </c>
      <c r="C68" s="373">
        <v>10486</v>
      </c>
      <c r="D68" s="350">
        <v>15408.7</v>
      </c>
      <c r="E68" s="386">
        <f t="shared" si="8"/>
        <v>1.4694545107762731</v>
      </c>
      <c r="F68" s="350">
        <v>22864.1</v>
      </c>
      <c r="G68" s="375">
        <f t="shared" si="9"/>
        <v>2.1804405874499331</v>
      </c>
    </row>
    <row r="69" spans="1:7" ht="13.15" customHeight="1">
      <c r="A69" s="358"/>
      <c r="B69" s="381" t="s">
        <v>65</v>
      </c>
      <c r="C69" s="650">
        <v>8962</v>
      </c>
      <c r="D69" s="350">
        <v>13443.7</v>
      </c>
      <c r="E69" s="383">
        <f t="shared" si="8"/>
        <v>1.5000781075652756</v>
      </c>
      <c r="F69" s="350">
        <v>17044.400000000001</v>
      </c>
      <c r="G69" s="377">
        <f t="shared" si="9"/>
        <v>1.9018522651193932</v>
      </c>
    </row>
    <row r="70" spans="1:7" ht="13.15" customHeight="1">
      <c r="A70" s="358"/>
      <c r="B70" s="402" t="s">
        <v>66</v>
      </c>
      <c r="C70" s="650">
        <v>9521</v>
      </c>
      <c r="D70" s="350">
        <v>15102.2</v>
      </c>
      <c r="E70" s="383">
        <f t="shared" si="8"/>
        <v>1.586198928683962</v>
      </c>
      <c r="F70" s="350">
        <v>23187.1</v>
      </c>
      <c r="G70" s="375">
        <f t="shared" si="9"/>
        <v>2.4353639323600462</v>
      </c>
    </row>
    <row r="71" spans="1:7" ht="13.15" customHeight="1">
      <c r="A71" s="358"/>
      <c r="B71" s="387" t="s">
        <v>67</v>
      </c>
      <c r="C71" s="369"/>
      <c r="D71" s="370"/>
      <c r="E71" s="648"/>
      <c r="F71" s="370"/>
      <c r="G71" s="649"/>
    </row>
    <row r="72" spans="1:7" ht="13.15" customHeight="1">
      <c r="A72" s="358"/>
      <c r="B72" s="400" t="s">
        <v>68</v>
      </c>
      <c r="C72" s="373">
        <v>9864</v>
      </c>
      <c r="D72" s="350">
        <v>11685.5</v>
      </c>
      <c r="E72" s="386">
        <f>D72/C72</f>
        <v>1.184661394971614</v>
      </c>
      <c r="F72" s="350">
        <v>19570.599999999999</v>
      </c>
      <c r="G72" s="377">
        <f>F72/C72</f>
        <v>1.9840429845904297</v>
      </c>
    </row>
    <row r="73" spans="1:7" ht="13.15" customHeight="1">
      <c r="A73" s="358"/>
      <c r="B73" s="381" t="s">
        <v>69</v>
      </c>
      <c r="C73" s="373">
        <v>10320</v>
      </c>
      <c r="D73" s="350">
        <v>19877.099999999999</v>
      </c>
      <c r="E73" s="383">
        <f>D73/C73</f>
        <v>1.9260755813953487</v>
      </c>
      <c r="F73" s="350">
        <v>27373.1</v>
      </c>
      <c r="G73" s="375">
        <f>F73/C73</f>
        <v>2.6524321705426357</v>
      </c>
    </row>
    <row r="74" spans="1:7" ht="13.15" customHeight="1">
      <c r="A74" s="358"/>
      <c r="B74" s="381" t="s">
        <v>70</v>
      </c>
      <c r="C74" s="373">
        <v>10559</v>
      </c>
      <c r="D74" s="350">
        <v>22048.3</v>
      </c>
      <c r="E74" s="403">
        <f>D74/C74</f>
        <v>2.0881049341793729</v>
      </c>
      <c r="F74" s="350">
        <v>25512.400000000001</v>
      </c>
      <c r="G74" s="375">
        <f>F74/C74</f>
        <v>2.4161757742210437</v>
      </c>
    </row>
    <row r="75" spans="1:7" ht="13.15" customHeight="1">
      <c r="A75" s="358"/>
      <c r="B75" s="402" t="s">
        <v>71</v>
      </c>
      <c r="C75" s="373">
        <v>9944</v>
      </c>
      <c r="D75" s="350">
        <v>19149.2</v>
      </c>
      <c r="E75" s="383">
        <f>D75/C75</f>
        <v>1.9257039420756235</v>
      </c>
      <c r="F75" s="350">
        <v>25414.400000000001</v>
      </c>
      <c r="G75" s="375">
        <f>F75/C75</f>
        <v>2.5557522123893808</v>
      </c>
    </row>
    <row r="76" spans="1:7" ht="13.15" customHeight="1">
      <c r="A76" s="358"/>
      <c r="B76" s="387" t="s">
        <v>72</v>
      </c>
      <c r="C76" s="369"/>
      <c r="D76" s="370"/>
      <c r="E76" s="648"/>
      <c r="F76" s="370"/>
      <c r="G76" s="649"/>
    </row>
    <row r="77" spans="1:7" ht="13.15" customHeight="1">
      <c r="A77" s="358"/>
      <c r="B77" s="400" t="s">
        <v>73</v>
      </c>
      <c r="C77" s="373">
        <v>9944</v>
      </c>
      <c r="D77" s="350">
        <v>10907</v>
      </c>
      <c r="E77" s="386">
        <f t="shared" ref="E77:E88" si="10">D77/C77</f>
        <v>1.0968423169750603</v>
      </c>
      <c r="F77" s="350">
        <v>11912.2</v>
      </c>
      <c r="G77" s="377">
        <f t="shared" ref="G77:G88" si="11">F77/C77</f>
        <v>1.1979283990345937</v>
      </c>
    </row>
    <row r="78" spans="1:7" ht="13.15" customHeight="1">
      <c r="A78" s="358"/>
      <c r="B78" s="381" t="s">
        <v>74</v>
      </c>
      <c r="C78" s="373">
        <v>10005</v>
      </c>
      <c r="D78" s="350">
        <v>19173.2</v>
      </c>
      <c r="E78" s="383">
        <f t="shared" si="10"/>
        <v>1.9163618190904548</v>
      </c>
      <c r="F78" s="350">
        <v>20433.400000000001</v>
      </c>
      <c r="G78" s="375">
        <f t="shared" si="11"/>
        <v>2.0423188405797101</v>
      </c>
    </row>
    <row r="79" spans="1:7" ht="13.15" customHeight="1">
      <c r="A79" s="358"/>
      <c r="B79" s="381" t="s">
        <v>75</v>
      </c>
      <c r="C79" s="652">
        <v>10306</v>
      </c>
      <c r="D79" s="350">
        <v>13147.1</v>
      </c>
      <c r="E79" s="386">
        <f t="shared" si="10"/>
        <v>1.2756743644478945</v>
      </c>
      <c r="F79" s="350">
        <v>11727.2</v>
      </c>
      <c r="G79" s="377">
        <f t="shared" si="11"/>
        <v>1.1379002522802253</v>
      </c>
    </row>
    <row r="80" spans="1:7" ht="13.15" customHeight="1">
      <c r="A80" s="358"/>
      <c r="B80" s="381" t="s">
        <v>76</v>
      </c>
      <c r="C80" s="652">
        <v>9727</v>
      </c>
      <c r="D80" s="350">
        <v>14188.8</v>
      </c>
      <c r="E80" s="386">
        <f t="shared" si="10"/>
        <v>1.4587025804461806</v>
      </c>
      <c r="F80" s="350">
        <v>26598.7</v>
      </c>
      <c r="G80" s="375">
        <f t="shared" si="11"/>
        <v>2.7345224632466332</v>
      </c>
    </row>
    <row r="81" spans="1:7" ht="13.15" customHeight="1">
      <c r="A81" s="358"/>
      <c r="B81" s="381" t="s">
        <v>77</v>
      </c>
      <c r="C81" s="373">
        <v>9542</v>
      </c>
      <c r="D81" s="350">
        <v>14492.5</v>
      </c>
      <c r="E81" s="386">
        <f t="shared" si="10"/>
        <v>1.5188115699014881</v>
      </c>
      <c r="F81" s="350">
        <v>17423.400000000001</v>
      </c>
      <c r="G81" s="377">
        <f t="shared" si="11"/>
        <v>1.8259693984489627</v>
      </c>
    </row>
    <row r="82" spans="1:7" ht="13.15" customHeight="1">
      <c r="A82" s="358"/>
      <c r="B82" s="381" t="s">
        <v>95</v>
      </c>
      <c r="C82" s="373">
        <v>10924.47</v>
      </c>
      <c r="D82" s="350">
        <v>13304.5</v>
      </c>
      <c r="E82" s="386">
        <f t="shared" si="10"/>
        <v>1.217862285309951</v>
      </c>
      <c r="F82" s="350">
        <v>17472</v>
      </c>
      <c r="G82" s="377">
        <f t="shared" si="11"/>
        <v>1.5993453229309982</v>
      </c>
    </row>
    <row r="83" spans="1:7" ht="13.15" customHeight="1">
      <c r="A83" s="358"/>
      <c r="B83" s="381" t="s">
        <v>78</v>
      </c>
      <c r="C83" s="373">
        <v>11577</v>
      </c>
      <c r="D83" s="350">
        <v>18031.5</v>
      </c>
      <c r="E83" s="383">
        <f t="shared" si="10"/>
        <v>1.5575278569577611</v>
      </c>
      <c r="F83" s="350">
        <v>21968.2</v>
      </c>
      <c r="G83" s="377">
        <f t="shared" si="11"/>
        <v>1.8975727736028332</v>
      </c>
    </row>
    <row r="84" spans="1:7" ht="13.15" customHeight="1">
      <c r="A84" s="358"/>
      <c r="B84" s="381" t="s">
        <v>79</v>
      </c>
      <c r="C84" s="373">
        <v>10673</v>
      </c>
      <c r="D84" s="350">
        <v>32078.7</v>
      </c>
      <c r="E84" s="403">
        <f t="shared" si="10"/>
        <v>3.0055935538274152</v>
      </c>
      <c r="F84" s="350">
        <v>25883.7</v>
      </c>
      <c r="G84" s="375">
        <f t="shared" si="11"/>
        <v>2.4251569380680222</v>
      </c>
    </row>
    <row r="85" spans="1:7" ht="13.15" customHeight="1">
      <c r="A85" s="358"/>
      <c r="B85" s="381" t="s">
        <v>80</v>
      </c>
      <c r="C85" s="390">
        <v>9419</v>
      </c>
      <c r="D85" s="350">
        <v>17405.099999999999</v>
      </c>
      <c r="E85" s="383">
        <f t="shared" si="10"/>
        <v>1.8478713239197366</v>
      </c>
      <c r="F85" s="350">
        <v>21101.3</v>
      </c>
      <c r="G85" s="375">
        <f t="shared" si="11"/>
        <v>2.2402909013695722</v>
      </c>
    </row>
    <row r="86" spans="1:7" ht="13.15" customHeight="1">
      <c r="A86" s="358"/>
      <c r="B86" s="381" t="s">
        <v>81</v>
      </c>
      <c r="C86" s="373">
        <v>11131</v>
      </c>
      <c r="D86" s="350">
        <v>15584.9</v>
      </c>
      <c r="E86" s="386">
        <f t="shared" si="10"/>
        <v>1.4001347587817805</v>
      </c>
      <c r="F86" s="350">
        <v>27808.400000000001</v>
      </c>
      <c r="G86" s="375">
        <f t="shared" si="11"/>
        <v>2.4982840715119936</v>
      </c>
    </row>
    <row r="87" spans="1:7" ht="13.15" customHeight="1">
      <c r="A87" s="358"/>
      <c r="B87" s="381" t="s">
        <v>82</v>
      </c>
      <c r="C87" s="650">
        <v>9109</v>
      </c>
      <c r="D87" s="350">
        <v>16363.7</v>
      </c>
      <c r="E87" s="383">
        <f t="shared" si="10"/>
        <v>1.7964321001207597</v>
      </c>
      <c r="F87" s="350">
        <v>23085.8</v>
      </c>
      <c r="G87" s="375">
        <f t="shared" si="11"/>
        <v>2.5343945548358766</v>
      </c>
    </row>
    <row r="88" spans="1:7" ht="13.15" customHeight="1">
      <c r="A88" s="358"/>
      <c r="B88" s="381" t="s">
        <v>83</v>
      </c>
      <c r="C88" s="373">
        <v>11303</v>
      </c>
      <c r="D88" s="350">
        <v>19888.599999999999</v>
      </c>
      <c r="E88" s="383">
        <f t="shared" si="10"/>
        <v>1.7595859506325753</v>
      </c>
      <c r="F88" s="350">
        <v>20913.3</v>
      </c>
      <c r="G88" s="377">
        <f t="shared" si="11"/>
        <v>1.8502432982394055</v>
      </c>
    </row>
    <row r="89" spans="1:7" ht="13.15" customHeight="1">
      <c r="A89" s="358"/>
      <c r="B89" s="380" t="s">
        <v>84</v>
      </c>
      <c r="C89" s="369"/>
      <c r="D89" s="370"/>
      <c r="E89" s="648"/>
      <c r="F89" s="370"/>
      <c r="G89" s="649"/>
    </row>
    <row r="90" spans="1:7" ht="13.15" customHeight="1">
      <c r="A90" s="404"/>
      <c r="B90" s="400" t="s">
        <v>85</v>
      </c>
      <c r="C90" s="650">
        <v>16824</v>
      </c>
      <c r="D90" s="350">
        <v>20504.7</v>
      </c>
      <c r="E90" s="386">
        <f t="shared" ref="E90:E101" si="12">D90/C90</f>
        <v>1.2187767475035665</v>
      </c>
      <c r="F90" s="350">
        <v>25298.3</v>
      </c>
      <c r="G90" s="377">
        <f t="shared" ref="G90:G101" si="13">F90/C90</f>
        <v>1.5037030432715168</v>
      </c>
    </row>
    <row r="91" spans="1:7" ht="13.15" customHeight="1">
      <c r="A91" s="358"/>
      <c r="B91" s="400" t="s">
        <v>86</v>
      </c>
      <c r="C91" s="373">
        <v>19494</v>
      </c>
      <c r="D91" s="350">
        <v>36972.9</v>
      </c>
      <c r="E91" s="383">
        <f t="shared" si="12"/>
        <v>1.8966297322253001</v>
      </c>
      <c r="F91" s="350">
        <v>49277.599999999999</v>
      </c>
      <c r="G91" s="375">
        <f t="shared" si="13"/>
        <v>2.5278342053965321</v>
      </c>
    </row>
    <row r="92" spans="1:7" ht="13.15" customHeight="1">
      <c r="A92" s="358"/>
      <c r="B92" s="381" t="s">
        <v>87</v>
      </c>
      <c r="C92" s="650">
        <v>13373</v>
      </c>
      <c r="D92" s="350">
        <v>25986.7</v>
      </c>
      <c r="E92" s="383">
        <f t="shared" si="12"/>
        <v>1.9432214162865475</v>
      </c>
      <c r="F92" s="350">
        <v>25294.6</v>
      </c>
      <c r="G92" s="377">
        <f t="shared" si="13"/>
        <v>1.8914678830479323</v>
      </c>
    </row>
    <row r="93" spans="1:7" ht="13.15" customHeight="1">
      <c r="A93" s="358"/>
      <c r="B93" s="381" t="s">
        <v>88</v>
      </c>
      <c r="C93" s="390">
        <v>13831</v>
      </c>
      <c r="D93" s="350">
        <v>33091.300000000003</v>
      </c>
      <c r="E93" s="403">
        <f t="shared" si="12"/>
        <v>2.3925457306051627</v>
      </c>
      <c r="F93" s="350">
        <v>29051.599999999999</v>
      </c>
      <c r="G93" s="375">
        <f t="shared" si="13"/>
        <v>2.1004699587882292</v>
      </c>
    </row>
    <row r="94" spans="1:7" ht="13.15" customHeight="1">
      <c r="A94" s="358"/>
      <c r="B94" s="381" t="s">
        <v>89</v>
      </c>
      <c r="C94" s="378">
        <v>12235</v>
      </c>
      <c r="D94" s="350">
        <v>24520.5</v>
      </c>
      <c r="E94" s="383">
        <f t="shared" si="12"/>
        <v>2.0041275030649777</v>
      </c>
      <c r="F94" s="350">
        <v>24780</v>
      </c>
      <c r="G94" s="375">
        <f t="shared" si="13"/>
        <v>2.0253371475275848</v>
      </c>
    </row>
    <row r="95" spans="1:7" ht="13.15" customHeight="1">
      <c r="A95" s="358"/>
      <c r="B95" s="381" t="s">
        <v>90</v>
      </c>
      <c r="C95" s="650">
        <v>18747</v>
      </c>
      <c r="D95" s="350">
        <v>32594.400000000001</v>
      </c>
      <c r="E95" s="383">
        <f t="shared" si="12"/>
        <v>1.7386461833893423</v>
      </c>
      <c r="F95" s="350">
        <v>62434.3</v>
      </c>
      <c r="G95" s="405">
        <f t="shared" si="13"/>
        <v>3.330362191283939</v>
      </c>
    </row>
    <row r="96" spans="1:7" ht="13.15" customHeight="1">
      <c r="A96" s="358"/>
      <c r="B96" s="381" t="s">
        <v>91</v>
      </c>
      <c r="C96" s="373">
        <v>14501</v>
      </c>
      <c r="D96" s="350">
        <v>36033.4</v>
      </c>
      <c r="E96" s="403">
        <f t="shared" si="12"/>
        <v>2.4848906971932969</v>
      </c>
      <c r="F96" s="350">
        <v>56248</v>
      </c>
      <c r="G96" s="376">
        <f t="shared" si="13"/>
        <v>3.8789049031101301</v>
      </c>
    </row>
    <row r="97" spans="1:7" ht="13.15" customHeight="1">
      <c r="A97" s="358"/>
      <c r="B97" s="381" t="s">
        <v>92</v>
      </c>
      <c r="C97" s="378">
        <v>12805.22</v>
      </c>
      <c r="D97" s="350">
        <v>18168</v>
      </c>
      <c r="E97" s="386">
        <f t="shared" si="12"/>
        <v>1.41879639709431</v>
      </c>
      <c r="F97" s="350">
        <v>11614</v>
      </c>
      <c r="G97" s="406">
        <f t="shared" si="13"/>
        <v>0.90697387471671709</v>
      </c>
    </row>
    <row r="98" spans="1:7" ht="13.15" customHeight="1">
      <c r="A98" s="407"/>
      <c r="B98" s="381" t="s">
        <v>93</v>
      </c>
      <c r="C98" s="373">
        <v>18142</v>
      </c>
      <c r="D98" s="350">
        <v>45663.199999999997</v>
      </c>
      <c r="E98" s="384">
        <f t="shared" si="12"/>
        <v>2.5169882041671259</v>
      </c>
      <c r="F98" s="350">
        <v>53761.2</v>
      </c>
      <c r="G98" s="375">
        <f t="shared" si="13"/>
        <v>2.9633557490905083</v>
      </c>
    </row>
    <row r="99" spans="1:7" ht="13.15" customHeight="1">
      <c r="A99" s="358"/>
      <c r="B99" s="408" t="s">
        <v>247</v>
      </c>
      <c r="C99" s="409"/>
      <c r="D99" s="370"/>
      <c r="E99" s="409"/>
      <c r="F99" s="370"/>
      <c r="G99" s="409"/>
    </row>
    <row r="100" spans="1:7" ht="13.15" customHeight="1">
      <c r="A100" s="358"/>
      <c r="B100" s="357" t="s">
        <v>119</v>
      </c>
      <c r="C100" s="650">
        <v>10392</v>
      </c>
      <c r="D100" s="350">
        <v>14946.9</v>
      </c>
      <c r="E100" s="386">
        <f t="shared" si="12"/>
        <v>1.4383083140877597</v>
      </c>
      <c r="F100" s="350">
        <v>19518.599999999999</v>
      </c>
      <c r="G100" s="377">
        <f t="shared" si="13"/>
        <v>1.8782332563510391</v>
      </c>
    </row>
    <row r="101" spans="1:7" ht="13.15" customHeight="1">
      <c r="A101" s="358"/>
      <c r="B101" s="357" t="s">
        <v>120</v>
      </c>
      <c r="C101" s="650">
        <v>10258</v>
      </c>
      <c r="D101" s="350">
        <v>19331.599999999999</v>
      </c>
      <c r="E101" s="383">
        <f t="shared" si="12"/>
        <v>1.8845388964710468</v>
      </c>
      <c r="F101" s="350">
        <v>26636.6</v>
      </c>
      <c r="G101" s="375">
        <f t="shared" si="13"/>
        <v>2.5966660167674007</v>
      </c>
    </row>
    <row r="102" spans="1:7">
      <c r="A102" s="410"/>
      <c r="B102" s="411" t="s">
        <v>254</v>
      </c>
      <c r="C102" s="412"/>
      <c r="D102" s="358"/>
      <c r="E102" s="358"/>
      <c r="F102" s="358"/>
      <c r="G102" s="358"/>
    </row>
    <row r="103" spans="1:7">
      <c r="A103" s="407"/>
      <c r="B103" s="413" t="s">
        <v>255</v>
      </c>
      <c r="C103" s="407"/>
      <c r="D103" s="414"/>
      <c r="E103" s="407"/>
    </row>
    <row r="104" spans="1:7">
      <c r="A104" s="358"/>
      <c r="B104" s="415" t="s">
        <v>256</v>
      </c>
      <c r="C104" s="358"/>
      <c r="D104" s="416" t="s">
        <v>257</v>
      </c>
      <c r="E104" s="358"/>
    </row>
    <row r="105" spans="1:7">
      <c r="A105" s="358"/>
      <c r="B105" s="417" t="s">
        <v>258</v>
      </c>
      <c r="C105" s="358"/>
      <c r="D105" s="418" t="s">
        <v>259</v>
      </c>
      <c r="E105" s="358"/>
    </row>
    <row r="106" spans="1:7">
      <c r="A106" s="358"/>
      <c r="B106" s="419" t="s">
        <v>260</v>
      </c>
      <c r="C106" s="420"/>
      <c r="D106" s="421" t="s">
        <v>261</v>
      </c>
      <c r="E106" s="420"/>
      <c r="F106" s="422"/>
    </row>
    <row r="107" spans="1:7">
      <c r="A107" s="358"/>
      <c r="B107" s="423" t="s">
        <v>262</v>
      </c>
      <c r="C107" s="358"/>
      <c r="D107" s="424" t="s">
        <v>263</v>
      </c>
      <c r="E107" s="425"/>
      <c r="F107" s="426"/>
    </row>
    <row r="108" spans="1:7">
      <c r="A108" s="358"/>
      <c r="B108" s="427" t="s">
        <v>264</v>
      </c>
      <c r="C108" s="358"/>
      <c r="D108" s="428" t="s">
        <v>264</v>
      </c>
      <c r="E108" s="429"/>
      <c r="F108" s="358"/>
      <c r="G108" s="358"/>
    </row>
    <row r="109" spans="1:7">
      <c r="A109" s="358"/>
      <c r="B109" s="358"/>
      <c r="C109" s="358"/>
      <c r="D109" s="358"/>
      <c r="E109" s="358"/>
      <c r="F109" s="358"/>
      <c r="G109" s="358"/>
    </row>
    <row r="110" spans="1:7">
      <c r="A110" s="358"/>
      <c r="B110" s="358"/>
      <c r="C110" s="358"/>
      <c r="D110" s="358"/>
      <c r="E110" s="358"/>
      <c r="F110" s="358"/>
      <c r="G110" s="358"/>
    </row>
  </sheetData>
  <mergeCells count="8">
    <mergeCell ref="B3:G3"/>
    <mergeCell ref="B4:G4"/>
    <mergeCell ref="B7:B9"/>
    <mergeCell ref="C7:C9"/>
    <mergeCell ref="D7:D9"/>
    <mergeCell ref="E7:E9"/>
    <mergeCell ref="F7:F9"/>
    <mergeCell ref="G7:G9"/>
  </mergeCells>
  <pageMargins left="0.70866141732283472" right="0.51181102362204722" top="0.74803149606299213" bottom="0.55118110236220474" header="0.31496062992125984" footer="0.31496062992125984"/>
  <pageSetup paperSize="9" scale="88" fitToHeight="0" orientation="portrait" horizontalDpi="0" verticalDpi="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>
      <selection activeCell="G18" sqref="G18"/>
    </sheetView>
  </sheetViews>
  <sheetFormatPr defaultRowHeight="15"/>
  <cols>
    <col min="1" max="1" width="32.85546875" customWidth="1"/>
    <col min="2" max="2" width="15.42578125" customWidth="1"/>
    <col min="3" max="4" width="10.42578125" customWidth="1"/>
    <col min="5" max="5" width="12" customWidth="1"/>
    <col min="6" max="6" width="13" customWidth="1"/>
    <col min="7" max="8" width="10.42578125" customWidth="1"/>
    <col min="9" max="9" width="12" customWidth="1"/>
    <col min="10" max="10" width="12.5703125" customWidth="1"/>
  </cols>
  <sheetData>
    <row r="1" spans="1:10">
      <c r="A1" s="608"/>
      <c r="B1" s="609"/>
      <c r="C1" s="610"/>
      <c r="D1" s="611"/>
      <c r="E1" s="611"/>
      <c r="F1" s="611"/>
    </row>
    <row r="2" spans="1:10" ht="15.75">
      <c r="A2" s="711" t="s">
        <v>294</v>
      </c>
      <c r="B2" s="711"/>
      <c r="C2" s="711"/>
      <c r="D2" s="711"/>
      <c r="E2" s="711"/>
      <c r="F2" s="711"/>
      <c r="G2" s="711"/>
      <c r="H2" s="711"/>
      <c r="I2" s="711"/>
      <c r="J2" s="711"/>
    </row>
    <row r="3" spans="1:10" ht="54" customHeight="1">
      <c r="A3" s="712"/>
      <c r="B3" s="714" t="s">
        <v>295</v>
      </c>
      <c r="C3" s="716" t="s">
        <v>108</v>
      </c>
      <c r="D3" s="717"/>
      <c r="E3" s="718" t="s">
        <v>235</v>
      </c>
      <c r="F3" s="718"/>
      <c r="G3" s="716" t="s">
        <v>154</v>
      </c>
      <c r="H3" s="717"/>
      <c r="I3" s="718" t="s">
        <v>235</v>
      </c>
      <c r="J3" s="718"/>
    </row>
    <row r="4" spans="1:10" ht="82.9" customHeight="1">
      <c r="A4" s="713"/>
      <c r="B4" s="715"/>
      <c r="C4" s="307" t="s">
        <v>236</v>
      </c>
      <c r="D4" s="307" t="s">
        <v>237</v>
      </c>
      <c r="E4" s="307" t="s">
        <v>238</v>
      </c>
      <c r="F4" s="613" t="s">
        <v>239</v>
      </c>
      <c r="G4" s="307" t="s">
        <v>236</v>
      </c>
      <c r="H4" s="307" t="s">
        <v>237</v>
      </c>
      <c r="I4" s="307" t="s">
        <v>238</v>
      </c>
      <c r="J4" s="613" t="s">
        <v>239</v>
      </c>
    </row>
    <row r="5" spans="1:10" ht="15.4" customHeight="1">
      <c r="A5" s="614" t="s">
        <v>240</v>
      </c>
      <c r="B5" s="272">
        <v>33999.5</v>
      </c>
      <c r="C5" s="272">
        <v>18904.2</v>
      </c>
      <c r="D5" s="272">
        <v>17211</v>
      </c>
      <c r="E5" s="615">
        <f>C5/D5*100</f>
        <v>109.83789436987973</v>
      </c>
      <c r="F5" s="615">
        <f>C5/$B5*100</f>
        <v>55.601405903027988</v>
      </c>
      <c r="G5" s="272">
        <v>27304.3</v>
      </c>
      <c r="H5" s="272">
        <v>25292.400000000001</v>
      </c>
      <c r="I5" s="615">
        <f t="shared" ref="I5:I14" si="0">G5/H5*100</f>
        <v>107.95456342616754</v>
      </c>
      <c r="J5" s="615">
        <f t="shared" ref="J5:J13" si="1">G5/$B5*100</f>
        <v>80.307945705083895</v>
      </c>
    </row>
    <row r="6" spans="1:10" ht="15.4" customHeight="1">
      <c r="A6" s="616" t="s">
        <v>7</v>
      </c>
      <c r="B6" s="272">
        <v>42520.800000000003</v>
      </c>
      <c r="C6" s="272">
        <v>21769.200000000001</v>
      </c>
      <c r="D6" s="272">
        <v>19719.3</v>
      </c>
      <c r="E6" s="617">
        <f t="shared" ref="E6:E11" si="2">C6/D6*100</f>
        <v>110.39539943101428</v>
      </c>
      <c r="F6" s="615">
        <f t="shared" ref="F6:F14" si="3">C6/B6*100</f>
        <v>51.196590844951174</v>
      </c>
      <c r="G6" s="272">
        <v>32946.400000000001</v>
      </c>
      <c r="H6" s="272">
        <v>30022.9</v>
      </c>
      <c r="I6" s="617">
        <f t="shared" si="0"/>
        <v>109.73756699053057</v>
      </c>
      <c r="J6" s="615">
        <f t="shared" si="1"/>
        <v>77.483020074880997</v>
      </c>
    </row>
    <row r="7" spans="1:10" ht="26.45" customHeight="1">
      <c r="A7" s="616" t="s">
        <v>27</v>
      </c>
      <c r="B7" s="272">
        <v>38640.199999999997</v>
      </c>
      <c r="C7" s="272">
        <v>24856.1</v>
      </c>
      <c r="D7" s="272">
        <v>22794</v>
      </c>
      <c r="E7" s="617">
        <f t="shared" si="2"/>
        <v>109.04667895060103</v>
      </c>
      <c r="F7" s="615">
        <f t="shared" si="3"/>
        <v>64.327047996645987</v>
      </c>
      <c r="G7" s="272">
        <v>36111.5</v>
      </c>
      <c r="H7" s="272">
        <v>33376.1</v>
      </c>
      <c r="I7" s="617">
        <f t="shared" si="0"/>
        <v>108.19568493622683</v>
      </c>
      <c r="J7" s="615">
        <f>G7/$B7*100</f>
        <v>93.455779214393303</v>
      </c>
    </row>
    <row r="8" spans="1:10" ht="15.4" customHeight="1">
      <c r="A8" s="618" t="s">
        <v>38</v>
      </c>
      <c r="B8" s="272">
        <v>24767.1</v>
      </c>
      <c r="C8" s="272">
        <v>19185.099999999999</v>
      </c>
      <c r="D8" s="272">
        <v>17095.2</v>
      </c>
      <c r="E8" s="617">
        <f t="shared" si="2"/>
        <v>112.22506902522345</v>
      </c>
      <c r="F8" s="615">
        <f t="shared" si="3"/>
        <v>77.462036330454509</v>
      </c>
      <c r="G8" s="272">
        <v>23111.3</v>
      </c>
      <c r="H8" s="272">
        <v>21428.1</v>
      </c>
      <c r="I8" s="617">
        <f t="shared" si="0"/>
        <v>107.85510614566853</v>
      </c>
      <c r="J8" s="615">
        <f t="shared" si="1"/>
        <v>93.314518050155243</v>
      </c>
    </row>
    <row r="9" spans="1:10" ht="26.45" customHeight="1">
      <c r="A9" s="616" t="s">
        <v>100</v>
      </c>
      <c r="B9" s="272">
        <v>21258.3</v>
      </c>
      <c r="C9" s="272">
        <v>13633.3</v>
      </c>
      <c r="D9" s="272">
        <v>12574.1</v>
      </c>
      <c r="E9" s="617">
        <f t="shared" si="2"/>
        <v>108.42366451674472</v>
      </c>
      <c r="F9" s="615">
        <f t="shared" si="3"/>
        <v>64.131656811692366</v>
      </c>
      <c r="G9" s="272">
        <v>16060.3</v>
      </c>
      <c r="H9" s="272">
        <v>15293.8</v>
      </c>
      <c r="I9" s="617">
        <f>G9/H9*100</f>
        <v>105.01183486118558</v>
      </c>
      <c r="J9" s="615">
        <f>G9/$B9*100</f>
        <v>75.548374046842881</v>
      </c>
    </row>
    <row r="10" spans="1:10" ht="15.4" customHeight="1">
      <c r="A10" s="618" t="s">
        <v>52</v>
      </c>
      <c r="B10" s="272">
        <v>25167.200000000001</v>
      </c>
      <c r="C10" s="272">
        <v>15437.2</v>
      </c>
      <c r="D10" s="272">
        <v>14174.8</v>
      </c>
      <c r="E10" s="617">
        <f t="shared" si="2"/>
        <v>108.9059457629032</v>
      </c>
      <c r="F10" s="615">
        <f t="shared" si="3"/>
        <v>61.338567659493314</v>
      </c>
      <c r="G10" s="272">
        <v>21664.6</v>
      </c>
      <c r="H10" s="272">
        <v>20395.099999999999</v>
      </c>
      <c r="I10" s="617">
        <f t="shared" si="0"/>
        <v>106.22453432442107</v>
      </c>
      <c r="J10" s="615">
        <f t="shared" si="1"/>
        <v>86.082679042563328</v>
      </c>
    </row>
    <row r="11" spans="1:10" ht="15.4" customHeight="1">
      <c r="A11" s="618" t="s">
        <v>67</v>
      </c>
      <c r="B11" s="272">
        <v>38764.9</v>
      </c>
      <c r="C11" s="272">
        <v>19174.900000000001</v>
      </c>
      <c r="D11" s="272">
        <v>18396.3</v>
      </c>
      <c r="E11" s="617">
        <f t="shared" si="2"/>
        <v>104.2323728140985</v>
      </c>
      <c r="F11" s="615">
        <f t="shared" si="3"/>
        <v>49.464592969413054</v>
      </c>
      <c r="G11" s="272">
        <v>25584.1</v>
      </c>
      <c r="H11" s="272">
        <v>23732.9</v>
      </c>
      <c r="I11" s="617">
        <f t="shared" si="0"/>
        <v>107.80014241833067</v>
      </c>
      <c r="J11" s="615">
        <f t="shared" si="1"/>
        <v>65.998106534519621</v>
      </c>
    </row>
    <row r="12" spans="1:10" ht="15.4" customHeight="1">
      <c r="A12" s="619" t="s">
        <v>72</v>
      </c>
      <c r="B12" s="272">
        <v>29058.400000000001</v>
      </c>
      <c r="C12" s="272">
        <v>17969.8</v>
      </c>
      <c r="D12" s="272">
        <v>16296.4</v>
      </c>
      <c r="E12" s="617">
        <f>C12/D12*100</f>
        <v>110.26852556392824</v>
      </c>
      <c r="F12" s="615">
        <f t="shared" si="3"/>
        <v>61.840294028576928</v>
      </c>
      <c r="G12" s="272">
        <v>22077.7</v>
      </c>
      <c r="H12" s="272">
        <v>20746.900000000001</v>
      </c>
      <c r="I12" s="617">
        <f t="shared" si="0"/>
        <v>106.41445227961768</v>
      </c>
      <c r="J12" s="615">
        <f t="shared" si="1"/>
        <v>75.976998045315639</v>
      </c>
    </row>
    <row r="13" spans="1:10" ht="26.45" customHeight="1">
      <c r="A13" s="616" t="s">
        <v>84</v>
      </c>
      <c r="B13" s="272">
        <v>42493.5</v>
      </c>
      <c r="C13" s="272">
        <v>27827.599999999999</v>
      </c>
      <c r="D13" s="272">
        <v>24542.1</v>
      </c>
      <c r="E13" s="617">
        <f>C13/D13*100</f>
        <v>113.38719995436412</v>
      </c>
      <c r="F13" s="615">
        <f t="shared" si="3"/>
        <v>65.486721498582128</v>
      </c>
      <c r="G13" s="272">
        <v>35413.699999999997</v>
      </c>
      <c r="H13" s="272">
        <v>34173.199999999997</v>
      </c>
      <c r="I13" s="617">
        <f t="shared" si="0"/>
        <v>103.63003757330304</v>
      </c>
      <c r="J13" s="615">
        <f t="shared" si="1"/>
        <v>83.339098921011441</v>
      </c>
    </row>
    <row r="14" spans="1:10" ht="15.4" customHeight="1">
      <c r="A14" s="616" t="s">
        <v>118</v>
      </c>
      <c r="B14" s="272">
        <v>23143.4</v>
      </c>
      <c r="C14" s="272">
        <v>15218.1</v>
      </c>
      <c r="D14" s="272">
        <v>12280.9</v>
      </c>
      <c r="E14" s="617">
        <f>C14/D14*100</f>
        <v>123.91681391428968</v>
      </c>
      <c r="F14" s="615">
        <f t="shared" si="3"/>
        <v>65.755679805041609</v>
      </c>
      <c r="G14" s="272">
        <v>20702.2</v>
      </c>
      <c r="H14" s="272">
        <v>16473</v>
      </c>
      <c r="I14" s="617">
        <f t="shared" si="0"/>
        <v>125.67352637649488</v>
      </c>
      <c r="J14" s="615">
        <f>G14/$B14*100</f>
        <v>89.451852363956903</v>
      </c>
    </row>
    <row r="15" spans="1:10" ht="15.4" customHeight="1">
      <c r="A15" s="640"/>
      <c r="B15" s="641"/>
      <c r="C15" s="641"/>
      <c r="D15" s="641"/>
      <c r="E15" s="642"/>
      <c r="F15" s="643"/>
      <c r="G15" s="641"/>
      <c r="H15" s="641"/>
      <c r="I15" s="642"/>
      <c r="J15" s="643"/>
    </row>
    <row r="16" spans="1:10" ht="41.45" customHeight="1">
      <c r="A16" s="711" t="s">
        <v>294</v>
      </c>
      <c r="B16" s="711"/>
      <c r="C16" s="711"/>
      <c r="D16" s="711"/>
      <c r="E16" s="711"/>
      <c r="F16" s="711"/>
      <c r="G16" s="620"/>
      <c r="H16" s="620"/>
      <c r="I16" s="620"/>
      <c r="J16" s="620"/>
    </row>
    <row r="17" spans="1:10" ht="60" customHeight="1">
      <c r="A17" s="719"/>
      <c r="B17" s="714" t="s">
        <v>295</v>
      </c>
      <c r="C17" s="720" t="s">
        <v>108</v>
      </c>
      <c r="D17" s="721"/>
      <c r="E17" s="718" t="s">
        <v>235</v>
      </c>
      <c r="F17" s="718"/>
      <c r="G17" s="453"/>
      <c r="H17" s="453"/>
      <c r="I17" s="453"/>
      <c r="J17" s="453"/>
    </row>
    <row r="18" spans="1:10" ht="75" customHeight="1">
      <c r="A18" s="719"/>
      <c r="B18" s="715"/>
      <c r="C18" s="621" t="s">
        <v>236</v>
      </c>
      <c r="D18" s="307" t="s">
        <v>237</v>
      </c>
      <c r="E18" s="307" t="s">
        <v>238</v>
      </c>
      <c r="F18" s="613" t="s">
        <v>239</v>
      </c>
    </row>
    <row r="19" spans="1:10" ht="31.15" customHeight="1">
      <c r="A19" s="622" t="s">
        <v>84</v>
      </c>
      <c r="B19" s="273">
        <f>B13</f>
        <v>42493.5</v>
      </c>
      <c r="C19" s="322">
        <f>C13</f>
        <v>27827.599999999999</v>
      </c>
      <c r="D19" s="273">
        <f>D13</f>
        <v>24542.1</v>
      </c>
      <c r="E19" s="617">
        <f>C19/D19*100</f>
        <v>113.38719995436412</v>
      </c>
      <c r="F19" s="615">
        <f>C19/B19*100</f>
        <v>65.486721498582128</v>
      </c>
    </row>
    <row r="20" spans="1:10" ht="31.15" customHeight="1">
      <c r="A20" s="622" t="s">
        <v>27</v>
      </c>
      <c r="B20" s="273">
        <f>B7</f>
        <v>38640.199999999997</v>
      </c>
      <c r="C20" s="322">
        <f>C7</f>
        <v>24856.1</v>
      </c>
      <c r="D20" s="273">
        <f>D7</f>
        <v>22794</v>
      </c>
      <c r="E20" s="617">
        <f>C20/D20*100</f>
        <v>109.04667895060103</v>
      </c>
      <c r="F20" s="615">
        <f>C20/B20*100</f>
        <v>64.327047996645987</v>
      </c>
      <c r="G20" s="610"/>
      <c r="H20" s="610"/>
      <c r="I20" s="610"/>
      <c r="J20" s="610"/>
    </row>
    <row r="21" spans="1:10" ht="15.6" customHeight="1">
      <c r="A21" s="623" t="s">
        <v>7</v>
      </c>
      <c r="B21" s="273">
        <f>B6</f>
        <v>42520.800000000003</v>
      </c>
      <c r="C21" s="322">
        <f>C6</f>
        <v>21769.200000000001</v>
      </c>
      <c r="D21" s="273">
        <f>D6</f>
        <v>19719.3</v>
      </c>
      <c r="E21" s="617">
        <f t="shared" ref="E21:E26" si="4">C21/D21*100</f>
        <v>110.39539943101428</v>
      </c>
      <c r="F21" s="615">
        <f>C21/B21*100</f>
        <v>51.196590844951174</v>
      </c>
      <c r="G21" s="610"/>
      <c r="H21" s="610"/>
      <c r="I21" s="610"/>
      <c r="J21" s="610"/>
    </row>
    <row r="22" spans="1:10" ht="15.6" customHeight="1">
      <c r="A22" s="622" t="s">
        <v>38</v>
      </c>
      <c r="B22" s="273">
        <f>B8</f>
        <v>24767.1</v>
      </c>
      <c r="C22" s="322">
        <f>C8</f>
        <v>19185.099999999999</v>
      </c>
      <c r="D22" s="273">
        <f>D8</f>
        <v>17095.2</v>
      </c>
      <c r="E22" s="617">
        <f>C22/D22*100</f>
        <v>112.22506902522345</v>
      </c>
      <c r="F22" s="615">
        <f>C22/B22*100</f>
        <v>77.462036330454509</v>
      </c>
      <c r="G22" s="610"/>
      <c r="H22" s="610"/>
      <c r="I22" s="610"/>
      <c r="J22" s="610"/>
    </row>
    <row r="23" spans="1:10" ht="15.6" customHeight="1">
      <c r="A23" s="624" t="s">
        <v>67</v>
      </c>
      <c r="B23" s="273">
        <f>B11</f>
        <v>38764.9</v>
      </c>
      <c r="C23" s="322">
        <f>C11</f>
        <v>19174.900000000001</v>
      </c>
      <c r="D23" s="273">
        <f>D11</f>
        <v>18396.3</v>
      </c>
      <c r="E23" s="617">
        <f>C23/D23*100</f>
        <v>104.2323728140985</v>
      </c>
      <c r="F23" s="615">
        <f>C23/B23*100</f>
        <v>49.464592969413054</v>
      </c>
      <c r="G23" s="610"/>
      <c r="H23" s="610"/>
      <c r="I23" s="610"/>
      <c r="J23" s="610"/>
    </row>
    <row r="24" spans="1:10" ht="15.6" customHeight="1">
      <c r="A24" s="625" t="s">
        <v>111</v>
      </c>
      <c r="B24" s="626">
        <f>B5</f>
        <v>33999.5</v>
      </c>
      <c r="C24" s="626">
        <f>C5</f>
        <v>18904.2</v>
      </c>
      <c r="D24" s="626">
        <f>D5</f>
        <v>17211</v>
      </c>
      <c r="E24" s="627">
        <f>C24/D24*100</f>
        <v>109.83789436987973</v>
      </c>
      <c r="F24" s="627">
        <f>C24/$B24*100</f>
        <v>55.601405903027988</v>
      </c>
      <c r="G24" s="610"/>
      <c r="H24" s="610"/>
      <c r="I24" s="610"/>
      <c r="J24" s="610"/>
    </row>
    <row r="25" spans="1:10" ht="15.6" customHeight="1">
      <c r="A25" s="624" t="s">
        <v>72</v>
      </c>
      <c r="B25" s="628">
        <f>B12</f>
        <v>29058.400000000001</v>
      </c>
      <c r="C25" s="321">
        <f>C12</f>
        <v>17969.8</v>
      </c>
      <c r="D25" s="628">
        <f>D12</f>
        <v>16296.4</v>
      </c>
      <c r="E25" s="617">
        <f t="shared" si="4"/>
        <v>110.26852556392824</v>
      </c>
      <c r="F25" s="615">
        <f>C25/B25*100</f>
        <v>61.840294028576928</v>
      </c>
      <c r="G25" s="610"/>
      <c r="H25" s="610"/>
      <c r="I25" s="610"/>
      <c r="J25" s="610"/>
    </row>
    <row r="26" spans="1:10" ht="31.15" customHeight="1">
      <c r="A26" s="622" t="s">
        <v>52</v>
      </c>
      <c r="B26" s="628">
        <f>B10</f>
        <v>25167.200000000001</v>
      </c>
      <c r="C26" s="321">
        <f>C10</f>
        <v>15437.2</v>
      </c>
      <c r="D26" s="628">
        <f>D10</f>
        <v>14174.8</v>
      </c>
      <c r="E26" s="617">
        <f t="shared" si="4"/>
        <v>108.9059457629032</v>
      </c>
      <c r="F26" s="615">
        <f>C26/B26*100</f>
        <v>61.338567659493314</v>
      </c>
      <c r="G26" s="610"/>
      <c r="H26" s="610"/>
      <c r="I26" s="610"/>
      <c r="J26" s="610"/>
    </row>
    <row r="27" spans="1:10" ht="15.6" customHeight="1">
      <c r="A27" s="629" t="s">
        <v>118</v>
      </c>
      <c r="B27" s="628">
        <f>B14</f>
        <v>23143.4</v>
      </c>
      <c r="C27" s="321">
        <f>C14</f>
        <v>15218.1</v>
      </c>
      <c r="D27" s="628">
        <f>D14</f>
        <v>12280.9</v>
      </c>
      <c r="E27" s="617">
        <f>C27/D27*100</f>
        <v>123.91681391428968</v>
      </c>
      <c r="F27" s="615">
        <f>C27/B27*100</f>
        <v>65.755679805041609</v>
      </c>
      <c r="G27" s="610"/>
      <c r="H27" s="610"/>
      <c r="I27" s="610"/>
      <c r="J27" s="610"/>
    </row>
    <row r="28" spans="1:10" ht="31.15" customHeight="1">
      <c r="A28" s="629" t="s">
        <v>100</v>
      </c>
      <c r="B28" s="628">
        <f>B9</f>
        <v>21258.3</v>
      </c>
      <c r="C28" s="321">
        <f>C9</f>
        <v>13633.3</v>
      </c>
      <c r="D28" s="628">
        <f>D9</f>
        <v>12574.1</v>
      </c>
      <c r="E28" s="617">
        <f>C28/D28*100</f>
        <v>108.42366451674472</v>
      </c>
      <c r="F28" s="615">
        <f>C28/B28*100</f>
        <v>64.131656811692366</v>
      </c>
      <c r="G28" s="610"/>
      <c r="H28" s="610"/>
      <c r="I28" s="610"/>
      <c r="J28" s="610"/>
    </row>
    <row r="29" spans="1:10">
      <c r="A29" s="630"/>
      <c r="B29" s="631"/>
      <c r="C29" s="631"/>
      <c r="D29" s="631"/>
      <c r="E29" s="632"/>
      <c r="F29" s="633"/>
      <c r="G29" s="610"/>
      <c r="H29" s="610"/>
      <c r="I29" s="610"/>
      <c r="J29" s="610"/>
    </row>
    <row r="30" spans="1:10" ht="60" customHeight="1">
      <c r="A30" s="719"/>
      <c r="B30" s="718" t="s">
        <v>295</v>
      </c>
      <c r="C30" s="722" t="s">
        <v>154</v>
      </c>
      <c r="D30" s="722"/>
      <c r="E30" s="718" t="s">
        <v>235</v>
      </c>
      <c r="F30" s="718"/>
      <c r="G30" s="610"/>
      <c r="H30" s="610"/>
      <c r="I30" s="610"/>
      <c r="J30" s="610"/>
    </row>
    <row r="31" spans="1:10" ht="75" customHeight="1">
      <c r="A31" s="719"/>
      <c r="B31" s="718"/>
      <c r="C31" s="634" t="s">
        <v>236</v>
      </c>
      <c r="D31" s="307" t="s">
        <v>237</v>
      </c>
      <c r="E31" s="307" t="s">
        <v>238</v>
      </c>
      <c r="F31" s="612" t="s">
        <v>239</v>
      </c>
      <c r="G31" s="610"/>
      <c r="H31" s="610"/>
      <c r="I31" s="610"/>
      <c r="J31" s="610"/>
    </row>
    <row r="32" spans="1:10" ht="31.15" customHeight="1">
      <c r="A32" s="622" t="s">
        <v>27</v>
      </c>
      <c r="B32" s="628">
        <f>B7</f>
        <v>38640.199999999997</v>
      </c>
      <c r="C32" s="635">
        <f>G7</f>
        <v>36111.5</v>
      </c>
      <c r="D32" s="628">
        <f>H7</f>
        <v>33376.1</v>
      </c>
      <c r="E32" s="617">
        <f>C32/D32*100</f>
        <v>108.19568493622683</v>
      </c>
      <c r="F32" s="615">
        <f t="shared" ref="F32:F41" si="5">C32/$B32*100</f>
        <v>93.455779214393303</v>
      </c>
      <c r="G32" s="610"/>
      <c r="H32" s="610"/>
      <c r="I32" s="610"/>
      <c r="J32" s="610"/>
    </row>
    <row r="33" spans="1:10" ht="31.15" customHeight="1">
      <c r="A33" s="622" t="s">
        <v>84</v>
      </c>
      <c r="B33" s="628">
        <f>B13</f>
        <v>42493.5</v>
      </c>
      <c r="C33" s="635">
        <f>G13</f>
        <v>35413.699999999997</v>
      </c>
      <c r="D33" s="628">
        <f>H13</f>
        <v>34173.199999999997</v>
      </c>
      <c r="E33" s="617">
        <f>C33/D33*100</f>
        <v>103.63003757330304</v>
      </c>
      <c r="F33" s="615">
        <f t="shared" si="5"/>
        <v>83.339098921011441</v>
      </c>
      <c r="G33" s="610"/>
      <c r="H33" s="610"/>
      <c r="I33" s="610"/>
      <c r="J33" s="610"/>
    </row>
    <row r="34" spans="1:10" ht="15.6" customHeight="1">
      <c r="A34" s="636" t="s">
        <v>7</v>
      </c>
      <c r="B34" s="628">
        <f>B21</f>
        <v>42520.800000000003</v>
      </c>
      <c r="C34" s="635">
        <f>G6</f>
        <v>32946.400000000001</v>
      </c>
      <c r="D34" s="628">
        <f>H6</f>
        <v>30022.9</v>
      </c>
      <c r="E34" s="617">
        <f t="shared" ref="E34:E41" si="6">C34/D34*100</f>
        <v>109.73756699053057</v>
      </c>
      <c r="F34" s="615">
        <f t="shared" si="5"/>
        <v>77.483020074880997</v>
      </c>
      <c r="G34" s="610"/>
      <c r="H34" s="610"/>
      <c r="I34" s="610"/>
      <c r="J34" s="610"/>
    </row>
    <row r="35" spans="1:10" ht="15.6" customHeight="1">
      <c r="A35" s="637" t="s">
        <v>111</v>
      </c>
      <c r="B35" s="638">
        <f>B24</f>
        <v>33999.5</v>
      </c>
      <c r="C35" s="638">
        <f>G5</f>
        <v>27304.3</v>
      </c>
      <c r="D35" s="638">
        <f>H5</f>
        <v>25292.400000000001</v>
      </c>
      <c r="E35" s="639">
        <f t="shared" si="6"/>
        <v>107.95456342616754</v>
      </c>
      <c r="F35" s="639">
        <f t="shared" si="5"/>
        <v>80.307945705083895</v>
      </c>
      <c r="G35" s="610"/>
      <c r="H35" s="610"/>
      <c r="I35" s="610"/>
      <c r="J35" s="610"/>
    </row>
    <row r="36" spans="1:10" ht="15.6" customHeight="1">
      <c r="A36" s="624" t="s">
        <v>67</v>
      </c>
      <c r="B36" s="628">
        <f>B11</f>
        <v>38764.9</v>
      </c>
      <c r="C36" s="635">
        <f>G11</f>
        <v>25584.1</v>
      </c>
      <c r="D36" s="628">
        <f>H11</f>
        <v>23732.9</v>
      </c>
      <c r="E36" s="617">
        <f t="shared" si="6"/>
        <v>107.80014241833067</v>
      </c>
      <c r="F36" s="615">
        <f t="shared" si="5"/>
        <v>65.998106534519621</v>
      </c>
      <c r="G36" s="610"/>
      <c r="H36" s="610"/>
      <c r="I36" s="610"/>
      <c r="J36" s="610"/>
    </row>
    <row r="37" spans="1:10" ht="15.6" customHeight="1">
      <c r="A37" s="624" t="s">
        <v>38</v>
      </c>
      <c r="B37" s="628">
        <f>B8</f>
        <v>24767.1</v>
      </c>
      <c r="C37" s="635">
        <f>G8</f>
        <v>23111.3</v>
      </c>
      <c r="D37" s="628">
        <f>H8</f>
        <v>21428.1</v>
      </c>
      <c r="E37" s="617">
        <f t="shared" si="6"/>
        <v>107.85510614566853</v>
      </c>
      <c r="F37" s="615">
        <f t="shared" si="5"/>
        <v>93.314518050155243</v>
      </c>
      <c r="G37" s="610"/>
      <c r="H37" s="610"/>
      <c r="I37" s="610"/>
      <c r="J37" s="610"/>
    </row>
    <row r="38" spans="1:10" ht="15.6" customHeight="1">
      <c r="A38" s="624" t="s">
        <v>72</v>
      </c>
      <c r="B38" s="628">
        <f>B25</f>
        <v>29058.400000000001</v>
      </c>
      <c r="C38" s="635">
        <f>G12</f>
        <v>22077.7</v>
      </c>
      <c r="D38" s="628">
        <f>H12</f>
        <v>20746.900000000001</v>
      </c>
      <c r="E38" s="617">
        <f t="shared" si="6"/>
        <v>106.41445227961768</v>
      </c>
      <c r="F38" s="615">
        <f t="shared" si="5"/>
        <v>75.976998045315639</v>
      </c>
      <c r="G38" s="610"/>
      <c r="H38" s="610"/>
      <c r="I38" s="610"/>
      <c r="J38" s="610"/>
    </row>
    <row r="39" spans="1:10" ht="31.15" customHeight="1">
      <c r="A39" s="624" t="s">
        <v>52</v>
      </c>
      <c r="B39" s="628">
        <f>B26</f>
        <v>25167.200000000001</v>
      </c>
      <c r="C39" s="635">
        <f>G10</f>
        <v>21664.6</v>
      </c>
      <c r="D39" s="628">
        <f>H10</f>
        <v>20395.099999999999</v>
      </c>
      <c r="E39" s="617">
        <f t="shared" si="6"/>
        <v>106.22453432442107</v>
      </c>
      <c r="F39" s="615">
        <f t="shared" si="5"/>
        <v>86.082679042563328</v>
      </c>
      <c r="G39" s="610"/>
      <c r="H39" s="610"/>
      <c r="I39" s="610"/>
      <c r="J39" s="610"/>
    </row>
    <row r="40" spans="1:10" ht="15.6" customHeight="1">
      <c r="A40" s="629" t="s">
        <v>118</v>
      </c>
      <c r="B40" s="628">
        <f>B14</f>
        <v>23143.4</v>
      </c>
      <c r="C40" s="635">
        <f>G14</f>
        <v>20702.2</v>
      </c>
      <c r="D40" s="628">
        <f>H14</f>
        <v>16473</v>
      </c>
      <c r="E40" s="617">
        <f>C40/D40*100</f>
        <v>125.67352637649488</v>
      </c>
      <c r="F40" s="615">
        <f t="shared" si="5"/>
        <v>89.451852363956903</v>
      </c>
      <c r="G40" s="610"/>
      <c r="H40" s="610"/>
      <c r="I40" s="610"/>
      <c r="J40" s="610"/>
    </row>
    <row r="41" spans="1:10" ht="31.15" customHeight="1">
      <c r="A41" s="553" t="s">
        <v>100</v>
      </c>
      <c r="B41" s="628">
        <f>B9</f>
        <v>21258.3</v>
      </c>
      <c r="C41" s="635">
        <f>G9</f>
        <v>16060.3</v>
      </c>
      <c r="D41" s="628">
        <f>H9</f>
        <v>15293.8</v>
      </c>
      <c r="E41" s="617">
        <f t="shared" si="6"/>
        <v>105.01183486118558</v>
      </c>
      <c r="F41" s="615">
        <f t="shared" si="5"/>
        <v>75.548374046842881</v>
      </c>
      <c r="G41" s="610"/>
      <c r="H41" s="610"/>
      <c r="I41" s="610"/>
      <c r="J41" s="610"/>
    </row>
    <row r="42" spans="1:10">
      <c r="A42" s="609"/>
      <c r="B42" s="609"/>
      <c r="C42" s="610"/>
      <c r="D42" s="610"/>
      <c r="E42" s="611"/>
      <c r="F42" s="611"/>
      <c r="G42" s="610"/>
      <c r="H42" s="610"/>
      <c r="I42" s="610"/>
      <c r="J42" s="610"/>
    </row>
    <row r="43" spans="1:10">
      <c r="A43" s="609"/>
      <c r="B43" s="609"/>
      <c r="C43" s="610"/>
      <c r="D43" s="610"/>
      <c r="E43" s="611"/>
      <c r="F43" s="611"/>
      <c r="G43" s="610"/>
      <c r="H43" s="610"/>
      <c r="I43" s="610"/>
      <c r="J43" s="610"/>
    </row>
    <row r="44" spans="1:10">
      <c r="A44" s="609"/>
      <c r="B44" s="609"/>
      <c r="C44" s="610"/>
      <c r="D44" s="610"/>
      <c r="E44" s="611"/>
      <c r="F44" s="611"/>
      <c r="G44" s="610"/>
      <c r="H44" s="610"/>
      <c r="I44" s="610"/>
      <c r="J44" s="610"/>
    </row>
    <row r="45" spans="1:10">
      <c r="A45" s="609"/>
      <c r="B45" s="609"/>
      <c r="C45" s="610"/>
      <c r="D45" s="610"/>
      <c r="E45" s="611"/>
      <c r="F45" s="611"/>
      <c r="G45" s="610"/>
      <c r="H45" s="610"/>
      <c r="I45" s="610"/>
      <c r="J45" s="610"/>
    </row>
    <row r="46" spans="1:10">
      <c r="A46" s="609"/>
      <c r="B46" s="609"/>
      <c r="C46" s="610"/>
      <c r="D46" s="610"/>
      <c r="E46" s="611"/>
      <c r="F46" s="611"/>
      <c r="G46" s="610"/>
      <c r="H46" s="610"/>
      <c r="I46" s="610"/>
      <c r="J46" s="610"/>
    </row>
    <row r="47" spans="1:10">
      <c r="A47" s="609"/>
      <c r="B47" s="609"/>
      <c r="C47" s="610"/>
      <c r="D47" s="610"/>
      <c r="E47" s="611"/>
      <c r="F47" s="611"/>
      <c r="G47" s="610"/>
      <c r="H47" s="610"/>
      <c r="I47" s="610"/>
      <c r="J47" s="610"/>
    </row>
    <row r="48" spans="1:10">
      <c r="A48" s="609"/>
      <c r="B48" s="609"/>
      <c r="C48" s="610"/>
      <c r="D48" s="610"/>
      <c r="E48" s="611"/>
      <c r="F48" s="611"/>
      <c r="G48" s="610"/>
      <c r="H48" s="610"/>
      <c r="I48" s="610"/>
      <c r="J48" s="610"/>
    </row>
    <row r="49" spans="1:10">
      <c r="A49" s="609"/>
      <c r="B49" s="609"/>
      <c r="C49" s="610"/>
      <c r="D49" s="610"/>
      <c r="E49" s="611"/>
      <c r="F49" s="611"/>
      <c r="G49" s="610"/>
      <c r="H49" s="610"/>
      <c r="I49" s="610"/>
      <c r="J49" s="610"/>
    </row>
    <row r="50" spans="1:10">
      <c r="A50" s="609"/>
      <c r="B50" s="609"/>
      <c r="C50" s="610"/>
      <c r="D50" s="610"/>
      <c r="E50" s="611"/>
      <c r="F50" s="611"/>
      <c r="G50" s="610"/>
      <c r="H50" s="610"/>
      <c r="I50" s="610"/>
      <c r="J50" s="610"/>
    </row>
    <row r="51" spans="1:10">
      <c r="A51" s="609"/>
      <c r="B51" s="609"/>
      <c r="C51" s="610"/>
      <c r="D51" s="610"/>
      <c r="E51" s="611"/>
      <c r="F51" s="611"/>
      <c r="G51" s="610"/>
      <c r="H51" s="610"/>
      <c r="I51" s="610"/>
      <c r="J51" s="610"/>
    </row>
    <row r="52" spans="1:10">
      <c r="A52" s="609"/>
      <c r="B52" s="609"/>
      <c r="C52" s="610"/>
      <c r="D52" s="610"/>
      <c r="E52" s="611"/>
      <c r="F52" s="611"/>
      <c r="G52" s="610"/>
      <c r="H52" s="610"/>
      <c r="I52" s="610"/>
      <c r="J52" s="610"/>
    </row>
    <row r="53" spans="1:10">
      <c r="A53" s="609"/>
      <c r="B53" s="609"/>
      <c r="C53" s="610"/>
      <c r="D53" s="610"/>
      <c r="E53" s="611"/>
      <c r="F53" s="611"/>
      <c r="G53" s="610"/>
      <c r="H53" s="610"/>
      <c r="I53" s="610"/>
      <c r="J53" s="610"/>
    </row>
    <row r="54" spans="1:10">
      <c r="A54" s="609"/>
      <c r="B54" s="609"/>
      <c r="C54" s="610"/>
      <c r="D54" s="610"/>
      <c r="E54" s="611"/>
      <c r="F54" s="611"/>
      <c r="G54" s="610"/>
      <c r="H54" s="610"/>
      <c r="I54" s="610"/>
      <c r="J54" s="610"/>
    </row>
    <row r="55" spans="1:10">
      <c r="A55" s="609"/>
      <c r="B55" s="609"/>
      <c r="C55" s="610"/>
      <c r="D55" s="610"/>
      <c r="E55" s="611"/>
      <c r="F55" s="611"/>
      <c r="G55" s="610"/>
      <c r="H55" s="610"/>
      <c r="I55" s="610"/>
      <c r="J55" s="610"/>
    </row>
    <row r="56" spans="1:10">
      <c r="A56" s="609"/>
      <c r="B56" s="609"/>
      <c r="C56" s="610"/>
      <c r="D56" s="610"/>
      <c r="E56" s="611"/>
      <c r="F56" s="611"/>
      <c r="G56" s="610"/>
      <c r="H56" s="610"/>
      <c r="I56" s="610"/>
      <c r="J56" s="610"/>
    </row>
    <row r="57" spans="1:10">
      <c r="A57" s="609"/>
      <c r="B57" s="609"/>
      <c r="C57" s="610"/>
      <c r="D57" s="610"/>
      <c r="E57" s="611"/>
      <c r="F57" s="611"/>
      <c r="G57" s="610"/>
      <c r="H57" s="610"/>
      <c r="I57" s="610"/>
      <c r="J57" s="610"/>
    </row>
    <row r="58" spans="1:10">
      <c r="A58" s="609"/>
      <c r="B58" s="609"/>
      <c r="C58" s="610"/>
      <c r="D58" s="610"/>
      <c r="E58" s="611"/>
      <c r="F58" s="611"/>
      <c r="G58" s="610"/>
      <c r="H58" s="610"/>
      <c r="I58" s="610"/>
      <c r="J58" s="610"/>
    </row>
    <row r="59" spans="1:10">
      <c r="A59" s="609"/>
      <c r="B59" s="609"/>
      <c r="C59" s="610"/>
      <c r="D59" s="610"/>
      <c r="E59" s="611"/>
      <c r="F59" s="611"/>
      <c r="G59" s="610"/>
      <c r="H59" s="610"/>
      <c r="I59" s="610"/>
      <c r="J59" s="610"/>
    </row>
    <row r="60" spans="1:10">
      <c r="A60" s="609"/>
      <c r="B60" s="609"/>
      <c r="C60" s="610"/>
      <c r="D60" s="610"/>
      <c r="E60" s="611"/>
      <c r="F60" s="611"/>
      <c r="G60" s="610"/>
      <c r="H60" s="610"/>
      <c r="I60" s="610"/>
      <c r="J60" s="610"/>
    </row>
    <row r="61" spans="1:10">
      <c r="A61" s="609"/>
      <c r="B61" s="609"/>
      <c r="C61" s="610"/>
      <c r="D61" s="610"/>
      <c r="E61" s="611"/>
      <c r="F61" s="611"/>
      <c r="G61" s="610"/>
      <c r="H61" s="610"/>
      <c r="I61" s="610"/>
      <c r="J61" s="610"/>
    </row>
    <row r="62" spans="1:10">
      <c r="A62" s="609"/>
      <c r="B62" s="609"/>
      <c r="C62" s="610"/>
      <c r="D62" s="610"/>
      <c r="E62" s="611"/>
      <c r="F62" s="611"/>
      <c r="G62" s="610"/>
      <c r="H62" s="610"/>
      <c r="I62" s="610"/>
      <c r="J62" s="610"/>
    </row>
    <row r="63" spans="1:10">
      <c r="A63" s="609"/>
      <c r="B63" s="609"/>
      <c r="C63" s="610"/>
      <c r="D63" s="610"/>
      <c r="E63" s="611"/>
      <c r="F63" s="611"/>
      <c r="G63" s="610"/>
      <c r="H63" s="610"/>
      <c r="I63" s="610"/>
      <c r="J63" s="610"/>
    </row>
    <row r="64" spans="1:10">
      <c r="A64" s="609"/>
      <c r="B64" s="609"/>
      <c r="C64" s="610"/>
      <c r="D64" s="610"/>
      <c r="E64" s="611"/>
      <c r="F64" s="611"/>
      <c r="G64" s="610"/>
      <c r="H64" s="610"/>
      <c r="I64" s="610"/>
      <c r="J64" s="610"/>
    </row>
    <row r="65" spans="1:10">
      <c r="A65" s="609"/>
      <c r="B65" s="609"/>
      <c r="C65" s="610"/>
      <c r="D65" s="610"/>
      <c r="E65" s="611"/>
      <c r="F65" s="611"/>
      <c r="G65" s="610"/>
      <c r="H65" s="610"/>
      <c r="I65" s="610"/>
      <c r="J65" s="610"/>
    </row>
    <row r="66" spans="1:10">
      <c r="A66" s="609"/>
      <c r="B66" s="609"/>
      <c r="C66" s="610"/>
      <c r="D66" s="610"/>
      <c r="E66" s="611"/>
      <c r="F66" s="611"/>
      <c r="G66" s="610"/>
      <c r="H66" s="610"/>
      <c r="I66" s="610"/>
      <c r="J66" s="610"/>
    </row>
    <row r="67" spans="1:10">
      <c r="A67" s="609"/>
      <c r="B67" s="609"/>
      <c r="C67" s="610"/>
      <c r="D67" s="610"/>
      <c r="E67" s="611"/>
      <c r="F67" s="611"/>
      <c r="G67" s="610"/>
      <c r="H67" s="610"/>
      <c r="I67" s="610"/>
      <c r="J67" s="610"/>
    </row>
    <row r="68" spans="1:10">
      <c r="A68" s="609"/>
      <c r="B68" s="609"/>
      <c r="C68" s="610"/>
      <c r="D68" s="610"/>
      <c r="E68" s="611"/>
      <c r="F68" s="611"/>
      <c r="G68" s="610"/>
      <c r="H68" s="610"/>
      <c r="I68" s="610"/>
      <c r="J68" s="610"/>
    </row>
    <row r="69" spans="1:10">
      <c r="A69" s="609"/>
      <c r="B69" s="609"/>
      <c r="C69" s="610"/>
      <c r="D69" s="610"/>
      <c r="E69" s="611"/>
      <c r="F69" s="611"/>
      <c r="G69" s="610"/>
      <c r="H69" s="610"/>
      <c r="I69" s="610"/>
      <c r="J69" s="610"/>
    </row>
  </sheetData>
  <mergeCells count="16">
    <mergeCell ref="A16:F16"/>
    <mergeCell ref="A17:A18"/>
    <mergeCell ref="B17:B18"/>
    <mergeCell ref="C17:D17"/>
    <mergeCell ref="E17:F17"/>
    <mergeCell ref="A30:A31"/>
    <mergeCell ref="B30:B31"/>
    <mergeCell ref="C30:D30"/>
    <mergeCell ref="E30:F30"/>
    <mergeCell ref="A2:J2"/>
    <mergeCell ref="A3:A4"/>
    <mergeCell ref="B3:B4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workbookViewId="0">
      <selection activeCell="F21" sqref="F21"/>
    </sheetView>
  </sheetViews>
  <sheetFormatPr defaultRowHeight="15"/>
  <cols>
    <col min="1" max="1" width="40.7109375" customWidth="1"/>
    <col min="2" max="10" width="12.7109375" customWidth="1"/>
  </cols>
  <sheetData>
    <row r="1" spans="1:10" ht="15.75">
      <c r="A1" s="430"/>
      <c r="B1" s="430"/>
      <c r="C1" s="430"/>
      <c r="D1" s="430"/>
      <c r="E1" s="431"/>
      <c r="F1" s="432"/>
      <c r="G1" s="361"/>
      <c r="H1" s="361"/>
      <c r="I1" s="361"/>
      <c r="J1" s="361"/>
    </row>
    <row r="2" spans="1:10" ht="15.75">
      <c r="A2" s="430" t="s">
        <v>265</v>
      </c>
      <c r="B2" s="431"/>
      <c r="C2" s="433"/>
      <c r="D2" s="434"/>
      <c r="E2" s="431"/>
      <c r="F2" s="432"/>
      <c r="G2" s="361"/>
      <c r="H2" s="361"/>
      <c r="I2" s="361"/>
      <c r="J2" s="434"/>
    </row>
    <row r="3" spans="1:10" ht="15.75">
      <c r="A3" s="430"/>
      <c r="B3" s="431"/>
      <c r="C3" s="433"/>
      <c r="D3" s="434"/>
      <c r="E3" s="431"/>
      <c r="F3" s="432"/>
      <c r="G3" s="361"/>
      <c r="H3" s="361"/>
      <c r="I3" s="361"/>
      <c r="J3" s="434" t="s">
        <v>152</v>
      </c>
    </row>
    <row r="4" spans="1:10" ht="54" customHeight="1">
      <c r="A4" s="725"/>
      <c r="B4" s="727" t="s">
        <v>108</v>
      </c>
      <c r="C4" s="728"/>
      <c r="D4" s="723" t="s">
        <v>266</v>
      </c>
      <c r="E4" s="727" t="s">
        <v>154</v>
      </c>
      <c r="F4" s="728"/>
      <c r="G4" s="723" t="s">
        <v>266</v>
      </c>
      <c r="H4" s="727" t="s">
        <v>267</v>
      </c>
      <c r="I4" s="728"/>
      <c r="J4" s="723" t="s">
        <v>266</v>
      </c>
    </row>
    <row r="5" spans="1:10" ht="42" customHeight="1">
      <c r="A5" s="726"/>
      <c r="B5" s="435" t="s">
        <v>236</v>
      </c>
      <c r="C5" s="435" t="s">
        <v>237</v>
      </c>
      <c r="D5" s="724"/>
      <c r="E5" s="435" t="s">
        <v>236</v>
      </c>
      <c r="F5" s="435" t="s">
        <v>237</v>
      </c>
      <c r="G5" s="724"/>
      <c r="H5" s="435" t="s">
        <v>236</v>
      </c>
      <c r="I5" s="435" t="s">
        <v>237</v>
      </c>
      <c r="J5" s="724"/>
    </row>
    <row r="6" spans="1:10" ht="17.25" customHeight="1">
      <c r="A6" s="436" t="s">
        <v>240</v>
      </c>
      <c r="B6" s="272">
        <v>1545063</v>
      </c>
      <c r="C6" s="272">
        <v>1535227</v>
      </c>
      <c r="D6" s="437">
        <f>B6/C6*100</f>
        <v>100.64068701240924</v>
      </c>
      <c r="E6" s="272">
        <v>1174901</v>
      </c>
      <c r="F6" s="272">
        <v>1169281</v>
      </c>
      <c r="G6" s="437">
        <f>E6/F6*100</f>
        <v>100.48063724630778</v>
      </c>
      <c r="H6" s="438">
        <f t="shared" ref="H6:I21" si="0">B6+E6</f>
        <v>2719964</v>
      </c>
      <c r="I6" s="438">
        <f t="shared" si="0"/>
        <v>2704508</v>
      </c>
      <c r="J6" s="437">
        <f>H6/I6*100</f>
        <v>100.57149026736101</v>
      </c>
    </row>
    <row r="7" spans="1:10" ht="17.25" customHeight="1">
      <c r="A7" s="439" t="s">
        <v>7</v>
      </c>
      <c r="B7" s="272">
        <v>345999</v>
      </c>
      <c r="C7" s="272">
        <v>336537</v>
      </c>
      <c r="D7" s="440">
        <f t="shared" ref="D7:D70" si="1">B7/C7*100</f>
        <v>102.81157792456699</v>
      </c>
      <c r="E7" s="272">
        <v>367123</v>
      </c>
      <c r="F7" s="272">
        <v>362254</v>
      </c>
      <c r="G7" s="440">
        <f t="shared" ref="G7:G70" si="2">E7/F7*100</f>
        <v>101.3440845373688</v>
      </c>
      <c r="H7" s="441">
        <f t="shared" si="0"/>
        <v>713122</v>
      </c>
      <c r="I7" s="441">
        <f t="shared" si="0"/>
        <v>698791</v>
      </c>
      <c r="J7" s="440">
        <f t="shared" ref="J7:J70" si="3">H7/I7*100</f>
        <v>102.050827786849</v>
      </c>
    </row>
    <row r="8" spans="1:10" ht="15.6" customHeight="1">
      <c r="A8" s="442" t="s">
        <v>8</v>
      </c>
      <c r="B8" s="303">
        <v>43900</v>
      </c>
      <c r="C8" s="303">
        <v>42935</v>
      </c>
      <c r="D8" s="443">
        <f t="shared" si="1"/>
        <v>102.24758355653896</v>
      </c>
      <c r="E8" s="303">
        <v>42951</v>
      </c>
      <c r="F8" s="303">
        <v>41522</v>
      </c>
      <c r="G8" s="443">
        <f t="shared" si="2"/>
        <v>103.44154905833052</v>
      </c>
      <c r="H8" s="444">
        <f t="shared" si="0"/>
        <v>86851</v>
      </c>
      <c r="I8" s="444">
        <f t="shared" si="0"/>
        <v>84457</v>
      </c>
      <c r="J8" s="443">
        <f t="shared" si="3"/>
        <v>102.83457854292718</v>
      </c>
    </row>
    <row r="9" spans="1:10" ht="15.6" customHeight="1">
      <c r="A9" s="442" t="s">
        <v>9</v>
      </c>
      <c r="B9" s="303">
        <v>17334</v>
      </c>
      <c r="C9" s="303">
        <v>15526</v>
      </c>
      <c r="D9" s="443">
        <f t="shared" si="1"/>
        <v>111.64498260981578</v>
      </c>
      <c r="E9" s="303">
        <v>16035</v>
      </c>
      <c r="F9" s="303">
        <v>15379</v>
      </c>
      <c r="G9" s="443">
        <f t="shared" si="2"/>
        <v>104.26555692827881</v>
      </c>
      <c r="H9" s="444">
        <f t="shared" si="0"/>
        <v>33369</v>
      </c>
      <c r="I9" s="444">
        <f t="shared" si="0"/>
        <v>30905</v>
      </c>
      <c r="J9" s="443">
        <f t="shared" si="3"/>
        <v>107.97281993204983</v>
      </c>
    </row>
    <row r="10" spans="1:10" ht="15.6" customHeight="1">
      <c r="A10" s="442" t="s">
        <v>10</v>
      </c>
      <c r="B10" s="303">
        <v>10094</v>
      </c>
      <c r="C10" s="303">
        <v>10311</v>
      </c>
      <c r="D10" s="443">
        <f>B10/C10*100</f>
        <v>97.895451459606235</v>
      </c>
      <c r="E10" s="303">
        <v>15305</v>
      </c>
      <c r="F10" s="303">
        <v>15593</v>
      </c>
      <c r="G10" s="443">
        <f>E10/F10*100</f>
        <v>98.153017379593408</v>
      </c>
      <c r="H10" s="444">
        <f t="shared" si="0"/>
        <v>25399</v>
      </c>
      <c r="I10" s="444">
        <f t="shared" si="0"/>
        <v>25904</v>
      </c>
      <c r="J10" s="443">
        <f t="shared" si="3"/>
        <v>98.050494132180361</v>
      </c>
    </row>
    <row r="11" spans="1:10" ht="15.6" customHeight="1">
      <c r="A11" s="442" t="s">
        <v>241</v>
      </c>
      <c r="B11" s="303">
        <v>49732</v>
      </c>
      <c r="C11" s="303">
        <v>50675</v>
      </c>
      <c r="D11" s="443">
        <f t="shared" si="1"/>
        <v>98.139121854958063</v>
      </c>
      <c r="E11" s="303">
        <v>29803</v>
      </c>
      <c r="F11" s="303">
        <v>27878</v>
      </c>
      <c r="G11" s="443">
        <f t="shared" si="2"/>
        <v>106.90508644809526</v>
      </c>
      <c r="H11" s="444">
        <f t="shared" si="0"/>
        <v>79535</v>
      </c>
      <c r="I11" s="444">
        <f t="shared" si="0"/>
        <v>78553</v>
      </c>
      <c r="J11" s="443">
        <f t="shared" si="3"/>
        <v>101.25011138976232</v>
      </c>
    </row>
    <row r="12" spans="1:10" ht="15.6" customHeight="1">
      <c r="A12" s="442" t="s">
        <v>13</v>
      </c>
      <c r="B12" s="303">
        <v>6769</v>
      </c>
      <c r="C12" s="303">
        <v>6798</v>
      </c>
      <c r="D12" s="443">
        <f t="shared" si="1"/>
        <v>99.573403942335986</v>
      </c>
      <c r="E12" s="303">
        <v>7222</v>
      </c>
      <c r="F12" s="303">
        <v>5920</v>
      </c>
      <c r="G12" s="443">
        <f t="shared" si="2"/>
        <v>121.99324324324323</v>
      </c>
      <c r="H12" s="444">
        <f t="shared" si="0"/>
        <v>13991</v>
      </c>
      <c r="I12" s="444">
        <f t="shared" si="0"/>
        <v>12718</v>
      </c>
      <c r="J12" s="443">
        <f t="shared" si="3"/>
        <v>110.00943544582482</v>
      </c>
    </row>
    <row r="13" spans="1:10" ht="15.6" customHeight="1">
      <c r="A13" s="442" t="s">
        <v>14</v>
      </c>
      <c r="B13" s="303">
        <v>10808</v>
      </c>
      <c r="C13" s="303">
        <v>10658</v>
      </c>
      <c r="D13" s="443">
        <f t="shared" si="1"/>
        <v>101.40739350722463</v>
      </c>
      <c r="E13" s="303">
        <v>13915</v>
      </c>
      <c r="F13" s="303">
        <v>13356</v>
      </c>
      <c r="G13" s="443">
        <f t="shared" si="2"/>
        <v>104.1853848457622</v>
      </c>
      <c r="H13" s="444">
        <f t="shared" si="0"/>
        <v>24723</v>
      </c>
      <c r="I13" s="444">
        <f t="shared" si="0"/>
        <v>24014</v>
      </c>
      <c r="J13" s="443">
        <f t="shared" si="3"/>
        <v>102.95244440742898</v>
      </c>
    </row>
    <row r="14" spans="1:10" ht="15.6" customHeight="1">
      <c r="A14" s="442" t="s">
        <v>15</v>
      </c>
      <c r="B14" s="303">
        <v>7395</v>
      </c>
      <c r="C14" s="303">
        <v>7890</v>
      </c>
      <c r="D14" s="443">
        <f t="shared" si="1"/>
        <v>93.726235741444867</v>
      </c>
      <c r="E14" s="303">
        <v>3738</v>
      </c>
      <c r="F14" s="303">
        <v>3835</v>
      </c>
      <c r="G14" s="443">
        <f t="shared" si="2"/>
        <v>97.470664928292052</v>
      </c>
      <c r="H14" s="444">
        <f t="shared" si="0"/>
        <v>11133</v>
      </c>
      <c r="I14" s="444">
        <f t="shared" si="0"/>
        <v>11725</v>
      </c>
      <c r="J14" s="443">
        <f t="shared" si="3"/>
        <v>94.950959488272929</v>
      </c>
    </row>
    <row r="15" spans="1:10" ht="15.6" customHeight="1">
      <c r="A15" s="442" t="s">
        <v>16</v>
      </c>
      <c r="B15" s="303">
        <v>23746</v>
      </c>
      <c r="C15" s="303">
        <v>22388</v>
      </c>
      <c r="D15" s="443">
        <f t="shared" si="1"/>
        <v>106.06574950866536</v>
      </c>
      <c r="E15" s="303">
        <v>19925</v>
      </c>
      <c r="F15" s="303">
        <v>19491</v>
      </c>
      <c r="G15" s="443">
        <f t="shared" si="2"/>
        <v>102.22666871889589</v>
      </c>
      <c r="H15" s="444">
        <f t="shared" si="0"/>
        <v>43671</v>
      </c>
      <c r="I15" s="444">
        <f t="shared" si="0"/>
        <v>41879</v>
      </c>
      <c r="J15" s="443">
        <f t="shared" si="3"/>
        <v>104.27899424532583</v>
      </c>
    </row>
    <row r="16" spans="1:10" ht="15.6" customHeight="1">
      <c r="A16" s="442" t="s">
        <v>17</v>
      </c>
      <c r="B16" s="303">
        <v>26704</v>
      </c>
      <c r="C16" s="303">
        <v>25789</v>
      </c>
      <c r="D16" s="443">
        <f t="shared" si="1"/>
        <v>103.54802435146769</v>
      </c>
      <c r="E16" s="303">
        <v>18549</v>
      </c>
      <c r="F16" s="303">
        <v>17840</v>
      </c>
      <c r="G16" s="443">
        <f t="shared" si="2"/>
        <v>103.97421524663677</v>
      </c>
      <c r="H16" s="444">
        <f t="shared" si="0"/>
        <v>45253</v>
      </c>
      <c r="I16" s="444">
        <f t="shared" si="0"/>
        <v>43629</v>
      </c>
      <c r="J16" s="443">
        <f t="shared" si="3"/>
        <v>103.72229480391482</v>
      </c>
    </row>
    <row r="17" spans="1:10" ht="15.6" customHeight="1">
      <c r="A17" s="442" t="s">
        <v>242</v>
      </c>
      <c r="B17" s="303">
        <v>32571</v>
      </c>
      <c r="C17" s="303">
        <v>31926</v>
      </c>
      <c r="D17" s="443">
        <f t="shared" si="1"/>
        <v>102.02029693666603</v>
      </c>
      <c r="E17" s="303">
        <v>67480</v>
      </c>
      <c r="F17" s="303">
        <v>69512</v>
      </c>
      <c r="G17" s="443">
        <f t="shared" si="2"/>
        <v>97.076763724249048</v>
      </c>
      <c r="H17" s="444">
        <f t="shared" si="0"/>
        <v>100051</v>
      </c>
      <c r="I17" s="444">
        <f t="shared" si="0"/>
        <v>101438</v>
      </c>
      <c r="J17" s="443">
        <f t="shared" si="3"/>
        <v>98.632662315897392</v>
      </c>
    </row>
    <row r="18" spans="1:10" ht="15.6" customHeight="1">
      <c r="A18" s="442" t="s">
        <v>19</v>
      </c>
      <c r="B18" s="303">
        <v>17189</v>
      </c>
      <c r="C18" s="303">
        <v>16365</v>
      </c>
      <c r="D18" s="443">
        <f t="shared" si="1"/>
        <v>105.03513596089216</v>
      </c>
      <c r="E18" s="303">
        <v>9916</v>
      </c>
      <c r="F18" s="303">
        <v>9469</v>
      </c>
      <c r="G18" s="443">
        <f t="shared" si="2"/>
        <v>104.72066744112367</v>
      </c>
      <c r="H18" s="444">
        <f t="shared" si="0"/>
        <v>27105</v>
      </c>
      <c r="I18" s="444">
        <f t="shared" si="0"/>
        <v>25834</v>
      </c>
      <c r="J18" s="443">
        <f t="shared" si="3"/>
        <v>104.91987303553456</v>
      </c>
    </row>
    <row r="19" spans="1:10" ht="15.6" customHeight="1">
      <c r="A19" s="442" t="s">
        <v>20</v>
      </c>
      <c r="B19" s="303">
        <v>15060</v>
      </c>
      <c r="C19" s="303">
        <v>14214</v>
      </c>
      <c r="D19" s="443">
        <f t="shared" si="1"/>
        <v>105.95187842971718</v>
      </c>
      <c r="E19" s="303">
        <v>11325</v>
      </c>
      <c r="F19" s="303">
        <v>11841</v>
      </c>
      <c r="G19" s="443">
        <f t="shared" si="2"/>
        <v>95.642259944261468</v>
      </c>
      <c r="H19" s="444">
        <f t="shared" si="0"/>
        <v>26385</v>
      </c>
      <c r="I19" s="444">
        <f t="shared" si="0"/>
        <v>26055</v>
      </c>
      <c r="J19" s="443">
        <f t="shared" si="3"/>
        <v>101.26655152561888</v>
      </c>
    </row>
    <row r="20" spans="1:10" ht="15.6" customHeight="1">
      <c r="A20" s="442" t="s">
        <v>21</v>
      </c>
      <c r="B20" s="303">
        <v>16728</v>
      </c>
      <c r="C20" s="303">
        <v>15776</v>
      </c>
      <c r="D20" s="443">
        <f t="shared" si="1"/>
        <v>106.03448275862068</v>
      </c>
      <c r="E20" s="303">
        <v>8848</v>
      </c>
      <c r="F20" s="303">
        <v>7906</v>
      </c>
      <c r="G20" s="443">
        <f t="shared" si="2"/>
        <v>111.91500126486214</v>
      </c>
      <c r="H20" s="444">
        <f t="shared" si="0"/>
        <v>25576</v>
      </c>
      <c r="I20" s="444">
        <f t="shared" si="0"/>
        <v>23682</v>
      </c>
      <c r="J20" s="443">
        <f t="shared" si="3"/>
        <v>107.99763533485347</v>
      </c>
    </row>
    <row r="21" spans="1:10" ht="15.6" customHeight="1">
      <c r="A21" s="442" t="s">
        <v>22</v>
      </c>
      <c r="B21" s="303">
        <v>20611</v>
      </c>
      <c r="C21" s="303">
        <v>20578</v>
      </c>
      <c r="D21" s="443">
        <f t="shared" si="1"/>
        <v>100.16036543881816</v>
      </c>
      <c r="E21" s="303">
        <v>12880</v>
      </c>
      <c r="F21" s="303">
        <v>11951</v>
      </c>
      <c r="G21" s="443">
        <f t="shared" si="2"/>
        <v>107.77340808300559</v>
      </c>
      <c r="H21" s="444">
        <f t="shared" si="0"/>
        <v>33491</v>
      </c>
      <c r="I21" s="444">
        <f t="shared" si="0"/>
        <v>32529</v>
      </c>
      <c r="J21" s="443">
        <f t="shared" si="3"/>
        <v>102.95736112392019</v>
      </c>
    </row>
    <row r="22" spans="1:10" ht="15.6" customHeight="1">
      <c r="A22" s="442" t="s">
        <v>23</v>
      </c>
      <c r="B22" s="303">
        <v>15056</v>
      </c>
      <c r="C22" s="303">
        <v>14238</v>
      </c>
      <c r="D22" s="443">
        <f t="shared" si="1"/>
        <v>105.74518893102965</v>
      </c>
      <c r="E22" s="303">
        <v>11943</v>
      </c>
      <c r="F22" s="303">
        <v>11648</v>
      </c>
      <c r="G22" s="443">
        <f t="shared" si="2"/>
        <v>102.53262362637363</v>
      </c>
      <c r="H22" s="444">
        <f t="shared" ref="H22:I37" si="4">B22+E22</f>
        <v>26999</v>
      </c>
      <c r="I22" s="444">
        <f t="shared" si="4"/>
        <v>25886</v>
      </c>
      <c r="J22" s="443">
        <f t="shared" si="3"/>
        <v>104.29962141698215</v>
      </c>
    </row>
    <row r="23" spans="1:10" ht="15.6" customHeight="1">
      <c r="A23" s="442" t="s">
        <v>24</v>
      </c>
      <c r="B23" s="303">
        <v>13222</v>
      </c>
      <c r="C23" s="303">
        <v>12997</v>
      </c>
      <c r="D23" s="443">
        <f t="shared" si="1"/>
        <v>101.73116873124567</v>
      </c>
      <c r="E23" s="303">
        <v>17198</v>
      </c>
      <c r="F23" s="303">
        <v>17822</v>
      </c>
      <c r="G23" s="443">
        <f t="shared" si="2"/>
        <v>96.498709460217711</v>
      </c>
      <c r="H23" s="444">
        <f t="shared" si="4"/>
        <v>30420</v>
      </c>
      <c r="I23" s="444">
        <f t="shared" si="4"/>
        <v>30819</v>
      </c>
      <c r="J23" s="443">
        <f t="shared" si="3"/>
        <v>98.705344105908694</v>
      </c>
    </row>
    <row r="24" spans="1:10" ht="15.6" customHeight="1">
      <c r="A24" s="442" t="s">
        <v>25</v>
      </c>
      <c r="B24" s="303">
        <v>12123</v>
      </c>
      <c r="C24" s="303">
        <v>12009</v>
      </c>
      <c r="D24" s="443">
        <f t="shared" si="1"/>
        <v>100.94928803397451</v>
      </c>
      <c r="E24" s="303">
        <v>9862</v>
      </c>
      <c r="F24" s="303">
        <v>10478</v>
      </c>
      <c r="G24" s="443">
        <f t="shared" si="2"/>
        <v>94.121015460965822</v>
      </c>
      <c r="H24" s="444">
        <f t="shared" si="4"/>
        <v>21985</v>
      </c>
      <c r="I24" s="444">
        <f t="shared" si="4"/>
        <v>22487</v>
      </c>
      <c r="J24" s="443">
        <f t="shared" si="3"/>
        <v>97.76759905723307</v>
      </c>
    </row>
    <row r="25" spans="1:10" ht="15.6" customHeight="1">
      <c r="A25" s="442" t="s">
        <v>243</v>
      </c>
      <c r="B25" s="303">
        <v>6957</v>
      </c>
      <c r="C25" s="303">
        <v>5464</v>
      </c>
      <c r="D25" s="443">
        <f t="shared" si="1"/>
        <v>127.32430453879941</v>
      </c>
      <c r="E25" s="303">
        <v>50228</v>
      </c>
      <c r="F25" s="303">
        <v>50813</v>
      </c>
      <c r="G25" s="443">
        <f t="shared" si="2"/>
        <v>98.848719815795178</v>
      </c>
      <c r="H25" s="444">
        <f t="shared" si="4"/>
        <v>57185</v>
      </c>
      <c r="I25" s="444">
        <f t="shared" si="4"/>
        <v>56277</v>
      </c>
      <c r="J25" s="443">
        <f t="shared" si="3"/>
        <v>101.61344776729393</v>
      </c>
    </row>
    <row r="26" spans="1:10" ht="17.25" customHeight="1">
      <c r="A26" s="445" t="s">
        <v>27</v>
      </c>
      <c r="B26" s="272">
        <v>114821</v>
      </c>
      <c r="C26" s="272">
        <v>116367</v>
      </c>
      <c r="D26" s="440">
        <f t="shared" si="1"/>
        <v>98.671444653552982</v>
      </c>
      <c r="E26" s="272">
        <v>104257</v>
      </c>
      <c r="F26" s="272">
        <v>103917</v>
      </c>
      <c r="G26" s="440">
        <f t="shared" si="2"/>
        <v>100.32718419507876</v>
      </c>
      <c r="H26" s="441">
        <f t="shared" si="4"/>
        <v>219078</v>
      </c>
      <c r="I26" s="441">
        <f t="shared" si="4"/>
        <v>220284</v>
      </c>
      <c r="J26" s="440">
        <f t="shared" si="3"/>
        <v>99.45252492237293</v>
      </c>
    </row>
    <row r="27" spans="1:10" ht="15.6" customHeight="1">
      <c r="A27" s="442" t="s">
        <v>28</v>
      </c>
      <c r="B27" s="303">
        <v>5780</v>
      </c>
      <c r="C27" s="303">
        <v>5955</v>
      </c>
      <c r="D27" s="443">
        <f t="shared" si="1"/>
        <v>97.061293031066327</v>
      </c>
      <c r="E27" s="303">
        <v>2842</v>
      </c>
      <c r="F27" s="303">
        <v>2680</v>
      </c>
      <c r="G27" s="443">
        <f t="shared" si="2"/>
        <v>106.044776119403</v>
      </c>
      <c r="H27" s="444">
        <f t="shared" si="4"/>
        <v>8622</v>
      </c>
      <c r="I27" s="444">
        <f t="shared" si="4"/>
        <v>8635</v>
      </c>
      <c r="J27" s="443">
        <f t="shared" si="3"/>
        <v>99.849449913144184</v>
      </c>
    </row>
    <row r="28" spans="1:10" ht="15.6" customHeight="1">
      <c r="A28" s="442" t="s">
        <v>29</v>
      </c>
      <c r="B28" s="303">
        <v>10239</v>
      </c>
      <c r="C28" s="303">
        <v>10037</v>
      </c>
      <c r="D28" s="443">
        <f t="shared" si="1"/>
        <v>102.01255355185812</v>
      </c>
      <c r="E28" s="303">
        <v>3823</v>
      </c>
      <c r="F28" s="303">
        <v>3767</v>
      </c>
      <c r="G28" s="443">
        <f t="shared" si="2"/>
        <v>101.48659410671621</v>
      </c>
      <c r="H28" s="444">
        <f t="shared" si="4"/>
        <v>14062</v>
      </c>
      <c r="I28" s="444">
        <f t="shared" si="4"/>
        <v>13804</v>
      </c>
      <c r="J28" s="443">
        <f t="shared" si="3"/>
        <v>101.86902347145754</v>
      </c>
    </row>
    <row r="29" spans="1:10" ht="15.6" customHeight="1">
      <c r="A29" s="442" t="s">
        <v>244</v>
      </c>
      <c r="B29" s="303">
        <v>10643</v>
      </c>
      <c r="C29" s="303">
        <v>11926</v>
      </c>
      <c r="D29" s="443">
        <f t="shared" si="1"/>
        <v>89.241992285762194</v>
      </c>
      <c r="E29" s="303">
        <v>5142</v>
      </c>
      <c r="F29" s="303">
        <v>5493</v>
      </c>
      <c r="G29" s="443">
        <f t="shared" si="2"/>
        <v>93.610049153468054</v>
      </c>
      <c r="H29" s="444">
        <f t="shared" si="4"/>
        <v>15785</v>
      </c>
      <c r="I29" s="444">
        <f t="shared" si="4"/>
        <v>17419</v>
      </c>
      <c r="J29" s="443">
        <f t="shared" si="3"/>
        <v>90.619438544118495</v>
      </c>
    </row>
    <row r="30" spans="1:10" ht="15.6" customHeight="1">
      <c r="A30" s="442" t="s">
        <v>31</v>
      </c>
      <c r="B30" s="303">
        <v>20211</v>
      </c>
      <c r="C30" s="303">
        <v>21251</v>
      </c>
      <c r="D30" s="443">
        <f t="shared" si="1"/>
        <v>95.106112653522189</v>
      </c>
      <c r="E30" s="303">
        <v>11689</v>
      </c>
      <c r="F30" s="303">
        <v>12082</v>
      </c>
      <c r="G30" s="443">
        <f t="shared" si="2"/>
        <v>96.747227280251607</v>
      </c>
      <c r="H30" s="444">
        <f t="shared" si="4"/>
        <v>31900</v>
      </c>
      <c r="I30" s="444">
        <f t="shared" si="4"/>
        <v>33333</v>
      </c>
      <c r="J30" s="443">
        <f t="shared" si="3"/>
        <v>95.700957009570104</v>
      </c>
    </row>
    <row r="31" spans="1:10" ht="15.6" customHeight="1">
      <c r="A31" s="442" t="s">
        <v>32</v>
      </c>
      <c r="B31" s="303">
        <v>6707</v>
      </c>
      <c r="C31" s="303">
        <v>6159</v>
      </c>
      <c r="D31" s="443">
        <f t="shared" si="1"/>
        <v>108.89754830329599</v>
      </c>
      <c r="E31" s="303">
        <v>15519</v>
      </c>
      <c r="F31" s="303">
        <v>14411</v>
      </c>
      <c r="G31" s="443">
        <f t="shared" si="2"/>
        <v>107.68857123031017</v>
      </c>
      <c r="H31" s="444">
        <f t="shared" si="4"/>
        <v>22226</v>
      </c>
      <c r="I31" s="444">
        <f t="shared" si="4"/>
        <v>20570</v>
      </c>
      <c r="J31" s="443">
        <f t="shared" si="3"/>
        <v>108.05055906660183</v>
      </c>
    </row>
    <row r="32" spans="1:10" ht="15.6" customHeight="1">
      <c r="A32" s="442" t="s">
        <v>33</v>
      </c>
      <c r="B32" s="303">
        <v>33458</v>
      </c>
      <c r="C32" s="303">
        <v>32786</v>
      </c>
      <c r="D32" s="443">
        <f t="shared" si="1"/>
        <v>102.04965534069419</v>
      </c>
      <c r="E32" s="303">
        <v>14778</v>
      </c>
      <c r="F32" s="303">
        <v>14608</v>
      </c>
      <c r="G32" s="443">
        <f t="shared" si="2"/>
        <v>101.16374589266155</v>
      </c>
      <c r="H32" s="444">
        <f t="shared" si="4"/>
        <v>48236</v>
      </c>
      <c r="I32" s="444">
        <f t="shared" si="4"/>
        <v>47394</v>
      </c>
      <c r="J32" s="443">
        <f t="shared" si="3"/>
        <v>101.77659619361101</v>
      </c>
    </row>
    <row r="33" spans="1:10" ht="15.6" customHeight="1">
      <c r="A33" s="442" t="s">
        <v>34</v>
      </c>
      <c r="B33" s="303">
        <v>1232</v>
      </c>
      <c r="C33" s="303">
        <v>1341</v>
      </c>
      <c r="D33" s="443">
        <f t="shared" si="1"/>
        <v>91.871737509321406</v>
      </c>
      <c r="E33" s="303">
        <v>3943</v>
      </c>
      <c r="F33" s="303">
        <v>3715</v>
      </c>
      <c r="G33" s="443">
        <f t="shared" si="2"/>
        <v>106.13728129205921</v>
      </c>
      <c r="H33" s="444">
        <f t="shared" si="4"/>
        <v>5175</v>
      </c>
      <c r="I33" s="444">
        <f t="shared" si="4"/>
        <v>5056</v>
      </c>
      <c r="J33" s="443">
        <f t="shared" si="3"/>
        <v>102.35363924050634</v>
      </c>
    </row>
    <row r="34" spans="1:10" ht="15.6" customHeight="1">
      <c r="A34" s="442" t="s">
        <v>35</v>
      </c>
      <c r="B34" s="303">
        <v>9667</v>
      </c>
      <c r="C34" s="303">
        <v>10047</v>
      </c>
      <c r="D34" s="443">
        <f t="shared" si="1"/>
        <v>96.217776450681797</v>
      </c>
      <c r="E34" s="303">
        <v>9153</v>
      </c>
      <c r="F34" s="303">
        <v>9561</v>
      </c>
      <c r="G34" s="443">
        <f t="shared" si="2"/>
        <v>95.732663947285843</v>
      </c>
      <c r="H34" s="444">
        <f t="shared" si="4"/>
        <v>18820</v>
      </c>
      <c r="I34" s="444">
        <f t="shared" si="4"/>
        <v>19608</v>
      </c>
      <c r="J34" s="443">
        <f t="shared" si="3"/>
        <v>95.981232150142802</v>
      </c>
    </row>
    <row r="35" spans="1:10" ht="15.6" customHeight="1">
      <c r="A35" s="442" t="s">
        <v>36</v>
      </c>
      <c r="B35" s="303">
        <v>12041</v>
      </c>
      <c r="C35" s="303">
        <v>12117</v>
      </c>
      <c r="D35" s="443">
        <f t="shared" si="1"/>
        <v>99.372782041759507</v>
      </c>
      <c r="E35" s="303">
        <v>8784</v>
      </c>
      <c r="F35" s="303">
        <v>8452</v>
      </c>
      <c r="G35" s="443">
        <f t="shared" si="2"/>
        <v>103.92806436346427</v>
      </c>
      <c r="H35" s="444">
        <f t="shared" si="4"/>
        <v>20825</v>
      </c>
      <c r="I35" s="444">
        <f t="shared" si="4"/>
        <v>20569</v>
      </c>
      <c r="J35" s="443">
        <f t="shared" si="3"/>
        <v>101.2445913753707</v>
      </c>
    </row>
    <row r="36" spans="1:10" ht="15.6" customHeight="1">
      <c r="A36" s="442" t="s">
        <v>245</v>
      </c>
      <c r="B36" s="303">
        <v>4843</v>
      </c>
      <c r="C36" s="303">
        <v>4748</v>
      </c>
      <c r="D36" s="443">
        <f t="shared" si="1"/>
        <v>102.00084245998315</v>
      </c>
      <c r="E36" s="303">
        <v>28584</v>
      </c>
      <c r="F36" s="303">
        <v>29148</v>
      </c>
      <c r="G36" s="443">
        <f t="shared" si="2"/>
        <v>98.065047344586247</v>
      </c>
      <c r="H36" s="444">
        <f t="shared" si="4"/>
        <v>33427</v>
      </c>
      <c r="I36" s="444">
        <f t="shared" si="4"/>
        <v>33896</v>
      </c>
      <c r="J36" s="443">
        <f t="shared" si="3"/>
        <v>98.616355912202025</v>
      </c>
    </row>
    <row r="37" spans="1:10" ht="17.25" customHeight="1">
      <c r="A37" s="439" t="s">
        <v>38</v>
      </c>
      <c r="B37" s="272">
        <v>183158</v>
      </c>
      <c r="C37" s="272">
        <v>181460</v>
      </c>
      <c r="D37" s="440">
        <f t="shared" si="1"/>
        <v>100.93574341452663</v>
      </c>
      <c r="E37" s="272">
        <v>118425</v>
      </c>
      <c r="F37" s="272">
        <v>118638</v>
      </c>
      <c r="G37" s="440">
        <f t="shared" si="2"/>
        <v>99.820462246497755</v>
      </c>
      <c r="H37" s="441">
        <f t="shared" si="4"/>
        <v>301583</v>
      </c>
      <c r="I37" s="441">
        <f t="shared" si="4"/>
        <v>300098</v>
      </c>
      <c r="J37" s="440">
        <f t="shared" si="3"/>
        <v>100.49483835280475</v>
      </c>
    </row>
    <row r="38" spans="1:10" ht="15.6" customHeight="1">
      <c r="A38" s="442" t="s">
        <v>39</v>
      </c>
      <c r="B38" s="303">
        <v>2913</v>
      </c>
      <c r="C38" s="303">
        <v>2759</v>
      </c>
      <c r="D38" s="443">
        <f t="shared" si="1"/>
        <v>105.58173251177962</v>
      </c>
      <c r="E38" s="303">
        <v>4563</v>
      </c>
      <c r="F38" s="303">
        <v>4445</v>
      </c>
      <c r="G38" s="443">
        <f t="shared" si="2"/>
        <v>102.65466816647918</v>
      </c>
      <c r="H38" s="444">
        <f t="shared" ref="H38:I51" si="5">B38+E38</f>
        <v>7476</v>
      </c>
      <c r="I38" s="444">
        <f t="shared" si="5"/>
        <v>7204</v>
      </c>
      <c r="J38" s="443">
        <f t="shared" si="3"/>
        <v>103.77568017767906</v>
      </c>
    </row>
    <row r="39" spans="1:10" ht="15.6" customHeight="1">
      <c r="A39" s="442" t="s">
        <v>43</v>
      </c>
      <c r="B39" s="303">
        <v>4611</v>
      </c>
      <c r="C39" s="303">
        <v>5156</v>
      </c>
      <c r="D39" s="443">
        <f t="shared" si="1"/>
        <v>89.429790535298679</v>
      </c>
      <c r="E39" s="303">
        <v>262</v>
      </c>
      <c r="F39" s="303">
        <v>302</v>
      </c>
      <c r="G39" s="443">
        <f t="shared" si="2"/>
        <v>86.754966887417211</v>
      </c>
      <c r="H39" s="444">
        <f t="shared" si="5"/>
        <v>4873</v>
      </c>
      <c r="I39" s="444">
        <f t="shared" si="5"/>
        <v>5458</v>
      </c>
      <c r="J39" s="443">
        <f t="shared" si="3"/>
        <v>89.281788200806162</v>
      </c>
    </row>
    <row r="40" spans="1:10" ht="15.6" customHeight="1">
      <c r="A40" s="442" t="s">
        <v>47</v>
      </c>
      <c r="B40" s="303">
        <v>99708</v>
      </c>
      <c r="C40" s="303">
        <v>98401</v>
      </c>
      <c r="D40" s="443">
        <f t="shared" si="1"/>
        <v>101.32823853416124</v>
      </c>
      <c r="E40" s="303">
        <v>66834</v>
      </c>
      <c r="F40" s="303">
        <v>66264</v>
      </c>
      <c r="G40" s="443">
        <f t="shared" si="2"/>
        <v>100.86019558131112</v>
      </c>
      <c r="H40" s="444">
        <f t="shared" si="5"/>
        <v>166542</v>
      </c>
      <c r="I40" s="444">
        <f t="shared" si="5"/>
        <v>164665</v>
      </c>
      <c r="J40" s="443">
        <f t="shared" si="3"/>
        <v>101.1398900798591</v>
      </c>
    </row>
    <row r="41" spans="1:10" ht="15.6" customHeight="1">
      <c r="A41" s="442" t="s">
        <v>49</v>
      </c>
      <c r="B41" s="303">
        <v>3271</v>
      </c>
      <c r="C41" s="303">
        <v>3401</v>
      </c>
      <c r="D41" s="443">
        <f t="shared" si="1"/>
        <v>96.177594825051457</v>
      </c>
      <c r="E41" s="303">
        <v>4035</v>
      </c>
      <c r="F41" s="303">
        <v>3302</v>
      </c>
      <c r="G41" s="443">
        <f t="shared" si="2"/>
        <v>122.19866747425803</v>
      </c>
      <c r="H41" s="444">
        <f t="shared" si="5"/>
        <v>7306</v>
      </c>
      <c r="I41" s="444">
        <f t="shared" si="5"/>
        <v>6703</v>
      </c>
      <c r="J41" s="443">
        <f t="shared" si="3"/>
        <v>108.99597195285693</v>
      </c>
    </row>
    <row r="42" spans="1:10" ht="15.6" customHeight="1">
      <c r="A42" s="442" t="s">
        <v>50</v>
      </c>
      <c r="B42" s="303">
        <v>24485</v>
      </c>
      <c r="C42" s="303">
        <v>23960</v>
      </c>
      <c r="D42" s="443">
        <f t="shared" si="1"/>
        <v>102.19115191986646</v>
      </c>
      <c r="E42" s="303">
        <v>15872</v>
      </c>
      <c r="F42" s="303">
        <v>17609</v>
      </c>
      <c r="G42" s="443">
        <f t="shared" si="2"/>
        <v>90.135726049179397</v>
      </c>
      <c r="H42" s="444">
        <f t="shared" si="5"/>
        <v>40357</v>
      </c>
      <c r="I42" s="444">
        <f t="shared" si="5"/>
        <v>41569</v>
      </c>
      <c r="J42" s="443">
        <f t="shared" si="3"/>
        <v>97.084365753325798</v>
      </c>
    </row>
    <row r="43" spans="1:10" ht="15.6" customHeight="1">
      <c r="A43" s="442" t="s">
        <v>51</v>
      </c>
      <c r="B43" s="303">
        <v>48170</v>
      </c>
      <c r="C43" s="303">
        <v>47783</v>
      </c>
      <c r="D43" s="443">
        <f t="shared" si="1"/>
        <v>100.80991147479227</v>
      </c>
      <c r="E43" s="303">
        <v>26859</v>
      </c>
      <c r="F43" s="303">
        <v>26716</v>
      </c>
      <c r="G43" s="443">
        <f t="shared" si="2"/>
        <v>100.53525976942656</v>
      </c>
      <c r="H43" s="444">
        <f t="shared" si="5"/>
        <v>75029</v>
      </c>
      <c r="I43" s="444">
        <f t="shared" si="5"/>
        <v>74499</v>
      </c>
      <c r="J43" s="443">
        <f t="shared" si="3"/>
        <v>100.71141894522073</v>
      </c>
    </row>
    <row r="44" spans="1:10" ht="17.25" customHeight="1">
      <c r="A44" s="445" t="s">
        <v>100</v>
      </c>
      <c r="B44" s="272">
        <v>98666</v>
      </c>
      <c r="C44" s="272">
        <v>98767</v>
      </c>
      <c r="D44" s="440">
        <f t="shared" si="1"/>
        <v>99.897739123391418</v>
      </c>
      <c r="E44" s="272">
        <v>46139</v>
      </c>
      <c r="F44" s="272">
        <v>40681</v>
      </c>
      <c r="G44" s="440">
        <f t="shared" si="2"/>
        <v>113.41658267987513</v>
      </c>
      <c r="H44" s="441">
        <f t="shared" si="5"/>
        <v>144805</v>
      </c>
      <c r="I44" s="441">
        <f t="shared" si="5"/>
        <v>139448</v>
      </c>
      <c r="J44" s="440">
        <f t="shared" si="3"/>
        <v>103.84157535425391</v>
      </c>
    </row>
    <row r="45" spans="1:10" ht="15.6" customHeight="1">
      <c r="A45" s="442" t="s">
        <v>40</v>
      </c>
      <c r="B45" s="303">
        <v>23654</v>
      </c>
      <c r="C45" s="303">
        <v>21344</v>
      </c>
      <c r="D45" s="443">
        <f t="shared" si="1"/>
        <v>110.82271364317842</v>
      </c>
      <c r="E45" s="303">
        <v>5256</v>
      </c>
      <c r="F45" s="303">
        <v>5233</v>
      </c>
      <c r="G45" s="443">
        <f t="shared" si="2"/>
        <v>100.43951844066501</v>
      </c>
      <c r="H45" s="444">
        <f t="shared" si="5"/>
        <v>28910</v>
      </c>
      <c r="I45" s="444">
        <f t="shared" si="5"/>
        <v>26577</v>
      </c>
      <c r="J45" s="443">
        <f t="shared" si="3"/>
        <v>108.778266922527</v>
      </c>
    </row>
    <row r="46" spans="1:10" ht="15.6" customHeight="1">
      <c r="A46" s="442" t="s">
        <v>41</v>
      </c>
      <c r="B46" s="303">
        <v>1041</v>
      </c>
      <c r="C46" s="303">
        <v>1118</v>
      </c>
      <c r="D46" s="443">
        <f t="shared" si="1"/>
        <v>93.112701252236135</v>
      </c>
      <c r="E46" s="303">
        <v>393</v>
      </c>
      <c r="F46" s="303">
        <v>395</v>
      </c>
      <c r="G46" s="443">
        <f t="shared" si="2"/>
        <v>99.493670886075947</v>
      </c>
      <c r="H46" s="444">
        <f t="shared" si="5"/>
        <v>1434</v>
      </c>
      <c r="I46" s="444">
        <f t="shared" si="5"/>
        <v>1513</v>
      </c>
      <c r="J46" s="443">
        <f t="shared" si="3"/>
        <v>94.778585591539994</v>
      </c>
    </row>
    <row r="47" spans="1:10" ht="15.6" customHeight="1">
      <c r="A47" s="442" t="s">
        <v>42</v>
      </c>
      <c r="B47" s="303">
        <v>4277</v>
      </c>
      <c r="C47" s="303">
        <v>4400</v>
      </c>
      <c r="D47" s="443">
        <f t="shared" si="1"/>
        <v>97.204545454545453</v>
      </c>
      <c r="E47" s="303">
        <v>5859</v>
      </c>
      <c r="F47" s="303">
        <v>4716</v>
      </c>
      <c r="G47" s="443">
        <f t="shared" si="2"/>
        <v>124.23664122137406</v>
      </c>
      <c r="H47" s="444">
        <f t="shared" si="5"/>
        <v>10136</v>
      </c>
      <c r="I47" s="444">
        <f t="shared" si="5"/>
        <v>9116</v>
      </c>
      <c r="J47" s="443">
        <f t="shared" si="3"/>
        <v>111.18911803422553</v>
      </c>
    </row>
    <row r="48" spans="1:10" ht="15.6" customHeight="1">
      <c r="A48" s="442" t="s">
        <v>44</v>
      </c>
      <c r="B48" s="303">
        <v>3750</v>
      </c>
      <c r="C48" s="303">
        <v>3880</v>
      </c>
      <c r="D48" s="443">
        <f t="shared" si="1"/>
        <v>96.649484536082468</v>
      </c>
      <c r="E48" s="303">
        <v>3573</v>
      </c>
      <c r="F48" s="303">
        <v>3537</v>
      </c>
      <c r="G48" s="443">
        <f t="shared" si="2"/>
        <v>101.01781170483461</v>
      </c>
      <c r="H48" s="444">
        <f t="shared" si="5"/>
        <v>7323</v>
      </c>
      <c r="I48" s="444">
        <f t="shared" si="5"/>
        <v>7417</v>
      </c>
      <c r="J48" s="443">
        <f t="shared" si="3"/>
        <v>98.732641229607651</v>
      </c>
    </row>
    <row r="49" spans="1:10" ht="15.6" customHeight="1">
      <c r="A49" s="442" t="s">
        <v>246</v>
      </c>
      <c r="B49" s="303">
        <v>2753</v>
      </c>
      <c r="C49" s="303">
        <v>3011</v>
      </c>
      <c r="D49" s="443">
        <f t="shared" si="1"/>
        <v>91.431418133510462</v>
      </c>
      <c r="E49" s="303">
        <v>3072</v>
      </c>
      <c r="F49" s="303">
        <v>2758</v>
      </c>
      <c r="G49" s="443">
        <f t="shared" si="2"/>
        <v>111.38506163886875</v>
      </c>
      <c r="H49" s="444">
        <f t="shared" si="5"/>
        <v>5825</v>
      </c>
      <c r="I49" s="444">
        <f t="shared" si="5"/>
        <v>5769</v>
      </c>
      <c r="J49" s="443">
        <f t="shared" si="3"/>
        <v>100.97070549488647</v>
      </c>
    </row>
    <row r="50" spans="1:10" ht="15.6" customHeight="1">
      <c r="A50" s="442" t="s">
        <v>46</v>
      </c>
      <c r="B50" s="303">
        <v>3155</v>
      </c>
      <c r="C50" s="303">
        <v>3442</v>
      </c>
      <c r="D50" s="443">
        <f t="shared" si="1"/>
        <v>91.661824520627547</v>
      </c>
      <c r="E50" s="303">
        <v>1214</v>
      </c>
      <c r="F50" s="303">
        <v>1124</v>
      </c>
      <c r="G50" s="443">
        <f t="shared" si="2"/>
        <v>108.00711743772243</v>
      </c>
      <c r="H50" s="444">
        <f t="shared" si="5"/>
        <v>4369</v>
      </c>
      <c r="I50" s="444">
        <f t="shared" si="5"/>
        <v>4566</v>
      </c>
      <c r="J50" s="443">
        <f t="shared" si="3"/>
        <v>95.685501533070521</v>
      </c>
    </row>
    <row r="51" spans="1:10" ht="15.6" customHeight="1">
      <c r="A51" s="442" t="s">
        <v>48</v>
      </c>
      <c r="B51" s="303">
        <v>60036</v>
      </c>
      <c r="C51" s="303">
        <v>61572</v>
      </c>
      <c r="D51" s="443">
        <f t="shared" si="1"/>
        <v>97.505359579029431</v>
      </c>
      <c r="E51" s="303">
        <v>26772</v>
      </c>
      <c r="F51" s="303">
        <v>22918</v>
      </c>
      <c r="G51" s="443">
        <f t="shared" si="2"/>
        <v>116.81647613229775</v>
      </c>
      <c r="H51" s="444">
        <f t="shared" si="5"/>
        <v>86808</v>
      </c>
      <c r="I51" s="444">
        <f t="shared" si="5"/>
        <v>84490</v>
      </c>
      <c r="J51" s="443">
        <f t="shared" si="3"/>
        <v>102.74351994318853</v>
      </c>
    </row>
    <row r="52" spans="1:10" ht="17.25" customHeight="1">
      <c r="A52" s="439" t="s">
        <v>52</v>
      </c>
      <c r="B52" s="272">
        <v>414270</v>
      </c>
      <c r="C52" s="272">
        <v>413278</v>
      </c>
      <c r="D52" s="440">
        <f t="shared" si="1"/>
        <v>100.24003213333398</v>
      </c>
      <c r="E52" s="272">
        <v>253928</v>
      </c>
      <c r="F52" s="272">
        <v>258693</v>
      </c>
      <c r="G52" s="440">
        <f t="shared" si="2"/>
        <v>98.158048343016617</v>
      </c>
      <c r="H52" s="441">
        <f>B52+E52</f>
        <v>668198</v>
      </c>
      <c r="I52" s="441">
        <f>C52+F52</f>
        <v>671971</v>
      </c>
      <c r="J52" s="440">
        <f t="shared" si="3"/>
        <v>99.438517436020305</v>
      </c>
    </row>
    <row r="53" spans="1:10" ht="15.6" customHeight="1">
      <c r="A53" s="442" t="s">
        <v>53</v>
      </c>
      <c r="B53" s="303">
        <v>61727</v>
      </c>
      <c r="C53" s="303">
        <v>62640</v>
      </c>
      <c r="D53" s="443">
        <f t="shared" si="1"/>
        <v>98.54246487867178</v>
      </c>
      <c r="E53" s="303">
        <v>25729</v>
      </c>
      <c r="F53" s="303">
        <v>25650</v>
      </c>
      <c r="G53" s="443">
        <f t="shared" si="2"/>
        <v>100.30799220272904</v>
      </c>
      <c r="H53" s="444">
        <f>B53+E53</f>
        <v>87456</v>
      </c>
      <c r="I53" s="444">
        <f>C53+F53</f>
        <v>88290</v>
      </c>
      <c r="J53" s="443">
        <f t="shared" si="3"/>
        <v>99.055385660890252</v>
      </c>
    </row>
    <row r="54" spans="1:10" ht="15.6" customHeight="1">
      <c r="A54" s="442" t="s">
        <v>54</v>
      </c>
      <c r="B54" s="303">
        <v>11210</v>
      </c>
      <c r="C54" s="303">
        <v>8664</v>
      </c>
      <c r="D54" s="443">
        <f t="shared" si="1"/>
        <v>129.38596491228068</v>
      </c>
      <c r="E54" s="303">
        <v>8416</v>
      </c>
      <c r="F54" s="303">
        <v>10472</v>
      </c>
      <c r="G54" s="443">
        <f t="shared" si="2"/>
        <v>80.366692131398011</v>
      </c>
      <c r="H54" s="444">
        <f t="shared" ref="H54:I69" si="6">B54+E54</f>
        <v>19626</v>
      </c>
      <c r="I54" s="444">
        <f t="shared" si="6"/>
        <v>19136</v>
      </c>
      <c r="J54" s="443">
        <f t="shared" si="3"/>
        <v>102.56061872909699</v>
      </c>
    </row>
    <row r="55" spans="1:10" ht="15.6" customHeight="1">
      <c r="A55" s="442" t="s">
        <v>55</v>
      </c>
      <c r="B55" s="303">
        <v>16793</v>
      </c>
      <c r="C55" s="303">
        <v>16689</v>
      </c>
      <c r="D55" s="443">
        <f t="shared" si="1"/>
        <v>100.623164958955</v>
      </c>
      <c r="E55" s="303">
        <v>12042</v>
      </c>
      <c r="F55" s="303">
        <v>11874</v>
      </c>
      <c r="G55" s="443">
        <f t="shared" si="2"/>
        <v>101.41485598787266</v>
      </c>
      <c r="H55" s="444">
        <f t="shared" si="6"/>
        <v>28835</v>
      </c>
      <c r="I55" s="444">
        <f t="shared" si="6"/>
        <v>28563</v>
      </c>
      <c r="J55" s="443">
        <f t="shared" si="3"/>
        <v>100.95228092287225</v>
      </c>
    </row>
    <row r="56" spans="1:10" ht="15.6" customHeight="1">
      <c r="A56" s="442" t="s">
        <v>56</v>
      </c>
      <c r="B56" s="303">
        <v>56008</v>
      </c>
      <c r="C56" s="303">
        <v>56320</v>
      </c>
      <c r="D56" s="443">
        <f t="shared" si="1"/>
        <v>99.446022727272734</v>
      </c>
      <c r="E56" s="303">
        <v>34576</v>
      </c>
      <c r="F56" s="303">
        <v>35126</v>
      </c>
      <c r="G56" s="443">
        <f t="shared" si="2"/>
        <v>98.434208278767869</v>
      </c>
      <c r="H56" s="444">
        <f t="shared" si="6"/>
        <v>90584</v>
      </c>
      <c r="I56" s="444">
        <f t="shared" si="6"/>
        <v>91446</v>
      </c>
      <c r="J56" s="443">
        <f t="shared" si="3"/>
        <v>99.057367189379519</v>
      </c>
    </row>
    <row r="57" spans="1:10" ht="15.6" customHeight="1">
      <c r="A57" s="442" t="s">
        <v>57</v>
      </c>
      <c r="B57" s="303">
        <v>33807</v>
      </c>
      <c r="C57" s="303">
        <v>33098</v>
      </c>
      <c r="D57" s="443">
        <f t="shared" si="1"/>
        <v>102.14212339114145</v>
      </c>
      <c r="E57" s="303">
        <v>15155</v>
      </c>
      <c r="F57" s="303">
        <v>16120</v>
      </c>
      <c r="G57" s="443">
        <f t="shared" si="2"/>
        <v>94.013647642679899</v>
      </c>
      <c r="H57" s="444">
        <f t="shared" si="6"/>
        <v>48962</v>
      </c>
      <c r="I57" s="444">
        <f t="shared" si="6"/>
        <v>49218</v>
      </c>
      <c r="J57" s="443">
        <f t="shared" si="3"/>
        <v>99.479865090007721</v>
      </c>
    </row>
    <row r="58" spans="1:10" ht="15.6" customHeight="1">
      <c r="A58" s="442" t="s">
        <v>58</v>
      </c>
      <c r="B58" s="303">
        <v>11487</v>
      </c>
      <c r="C58" s="303">
        <v>11244</v>
      </c>
      <c r="D58" s="443">
        <f t="shared" si="1"/>
        <v>102.16115261472784</v>
      </c>
      <c r="E58" s="303">
        <v>11292</v>
      </c>
      <c r="F58" s="303">
        <v>11160</v>
      </c>
      <c r="G58" s="443">
        <f t="shared" si="2"/>
        <v>101.18279569892472</v>
      </c>
      <c r="H58" s="444">
        <f t="shared" si="6"/>
        <v>22779</v>
      </c>
      <c r="I58" s="444">
        <f t="shared" si="6"/>
        <v>22404</v>
      </c>
      <c r="J58" s="443">
        <f t="shared" si="3"/>
        <v>101.67380824852705</v>
      </c>
    </row>
    <row r="59" spans="1:10" ht="15.6" customHeight="1">
      <c r="A59" s="442" t="s">
        <v>59</v>
      </c>
      <c r="B59" s="303">
        <v>27269</v>
      </c>
      <c r="C59" s="303">
        <v>27535</v>
      </c>
      <c r="D59" s="443">
        <f t="shared" si="1"/>
        <v>99.033956782277102</v>
      </c>
      <c r="E59" s="303">
        <v>16404</v>
      </c>
      <c r="F59" s="303">
        <v>17332</v>
      </c>
      <c r="G59" s="443">
        <f t="shared" si="2"/>
        <v>94.645741980152323</v>
      </c>
      <c r="H59" s="444">
        <f t="shared" si="6"/>
        <v>43673</v>
      </c>
      <c r="I59" s="444">
        <f t="shared" si="6"/>
        <v>44867</v>
      </c>
      <c r="J59" s="443">
        <f t="shared" si="3"/>
        <v>97.338801346200995</v>
      </c>
    </row>
    <row r="60" spans="1:10" ht="15.6" customHeight="1">
      <c r="A60" s="442" t="s">
        <v>60</v>
      </c>
      <c r="B60" s="303">
        <v>27494</v>
      </c>
      <c r="C60" s="303">
        <v>28135</v>
      </c>
      <c r="D60" s="443">
        <f t="shared" si="1"/>
        <v>97.721698951483916</v>
      </c>
      <c r="E60" s="303">
        <v>13688</v>
      </c>
      <c r="F60" s="303">
        <v>13627</v>
      </c>
      <c r="G60" s="443">
        <f t="shared" si="2"/>
        <v>100.4476407132898</v>
      </c>
      <c r="H60" s="444">
        <f t="shared" si="6"/>
        <v>41182</v>
      </c>
      <c r="I60" s="444">
        <f t="shared" si="6"/>
        <v>41762</v>
      </c>
      <c r="J60" s="443">
        <f t="shared" si="3"/>
        <v>98.611177625592632</v>
      </c>
    </row>
    <row r="61" spans="1:10" ht="15.6" customHeight="1">
      <c r="A61" s="442" t="s">
        <v>61</v>
      </c>
      <c r="B61" s="303">
        <v>25230</v>
      </c>
      <c r="C61" s="303">
        <v>26106</v>
      </c>
      <c r="D61" s="443">
        <f t="shared" si="1"/>
        <v>96.644449551827165</v>
      </c>
      <c r="E61" s="303">
        <v>27414</v>
      </c>
      <c r="F61" s="303">
        <v>26760</v>
      </c>
      <c r="G61" s="443">
        <f t="shared" si="2"/>
        <v>102.4439461883408</v>
      </c>
      <c r="H61" s="444">
        <f t="shared" si="6"/>
        <v>52644</v>
      </c>
      <c r="I61" s="444">
        <f t="shared" si="6"/>
        <v>52866</v>
      </c>
      <c r="J61" s="443">
        <f t="shared" si="3"/>
        <v>99.580070366587222</v>
      </c>
    </row>
    <row r="62" spans="1:10" ht="15.6" customHeight="1">
      <c r="A62" s="442" t="s">
        <v>62</v>
      </c>
      <c r="B62" s="303">
        <v>49052</v>
      </c>
      <c r="C62" s="303">
        <v>48282</v>
      </c>
      <c r="D62" s="443">
        <f t="shared" si="1"/>
        <v>101.59479723292324</v>
      </c>
      <c r="E62" s="303">
        <v>17059</v>
      </c>
      <c r="F62" s="303">
        <v>18107</v>
      </c>
      <c r="G62" s="443">
        <f t="shared" si="2"/>
        <v>94.212183133594735</v>
      </c>
      <c r="H62" s="444">
        <f t="shared" si="6"/>
        <v>66111</v>
      </c>
      <c r="I62" s="444">
        <f t="shared" si="6"/>
        <v>66389</v>
      </c>
      <c r="J62" s="443">
        <f t="shared" si="3"/>
        <v>99.581255930952423</v>
      </c>
    </row>
    <row r="63" spans="1:10" ht="15.6" customHeight="1">
      <c r="A63" s="442" t="s">
        <v>63</v>
      </c>
      <c r="B63" s="303">
        <v>35768</v>
      </c>
      <c r="C63" s="303">
        <v>34704</v>
      </c>
      <c r="D63" s="443">
        <f t="shared" si="1"/>
        <v>103.06592899953895</v>
      </c>
      <c r="E63" s="303">
        <v>19016</v>
      </c>
      <c r="F63" s="303">
        <v>18641</v>
      </c>
      <c r="G63" s="443">
        <f t="shared" si="2"/>
        <v>102.01169465157449</v>
      </c>
      <c r="H63" s="444">
        <f t="shared" si="6"/>
        <v>54784</v>
      </c>
      <c r="I63" s="444">
        <f t="shared" si="6"/>
        <v>53345</v>
      </c>
      <c r="J63" s="443">
        <f t="shared" si="3"/>
        <v>102.69753491423752</v>
      </c>
    </row>
    <row r="64" spans="1:10" ht="15.6" customHeight="1">
      <c r="A64" s="442" t="s">
        <v>64</v>
      </c>
      <c r="B64" s="303">
        <v>24578</v>
      </c>
      <c r="C64" s="303">
        <v>24704</v>
      </c>
      <c r="D64" s="443">
        <f t="shared" si="1"/>
        <v>99.48996113989638</v>
      </c>
      <c r="E64" s="303">
        <v>21859</v>
      </c>
      <c r="F64" s="303">
        <v>23286</v>
      </c>
      <c r="G64" s="443">
        <f t="shared" si="2"/>
        <v>93.87185433307566</v>
      </c>
      <c r="H64" s="444">
        <f t="shared" si="6"/>
        <v>46437</v>
      </c>
      <c r="I64" s="444">
        <f t="shared" si="6"/>
        <v>47990</v>
      </c>
      <c r="J64" s="443">
        <f t="shared" si="3"/>
        <v>96.763909147739113</v>
      </c>
    </row>
    <row r="65" spans="1:10" ht="15.6" customHeight="1">
      <c r="A65" s="442" t="s">
        <v>65</v>
      </c>
      <c r="B65" s="303">
        <v>24506</v>
      </c>
      <c r="C65" s="303">
        <v>24649</v>
      </c>
      <c r="D65" s="443">
        <f t="shared" si="1"/>
        <v>99.419854760842227</v>
      </c>
      <c r="E65" s="303">
        <v>20130</v>
      </c>
      <c r="F65" s="303">
        <v>19322</v>
      </c>
      <c r="G65" s="443">
        <f t="shared" si="2"/>
        <v>104.18176172238898</v>
      </c>
      <c r="H65" s="444">
        <f t="shared" si="6"/>
        <v>44636</v>
      </c>
      <c r="I65" s="444">
        <f t="shared" si="6"/>
        <v>43971</v>
      </c>
      <c r="J65" s="443">
        <f t="shared" si="3"/>
        <v>101.51236041936731</v>
      </c>
    </row>
    <row r="66" spans="1:10" ht="15.6" customHeight="1">
      <c r="A66" s="442" t="s">
        <v>66</v>
      </c>
      <c r="B66" s="303">
        <v>9341</v>
      </c>
      <c r="C66" s="303">
        <v>10508</v>
      </c>
      <c r="D66" s="443">
        <f t="shared" si="1"/>
        <v>88.894175866006847</v>
      </c>
      <c r="E66" s="303">
        <v>11148</v>
      </c>
      <c r="F66" s="303">
        <v>11216</v>
      </c>
      <c r="G66" s="443">
        <f t="shared" si="2"/>
        <v>99.393723252496429</v>
      </c>
      <c r="H66" s="444">
        <f t="shared" si="6"/>
        <v>20489</v>
      </c>
      <c r="I66" s="444">
        <f t="shared" si="6"/>
        <v>21724</v>
      </c>
      <c r="J66" s="443">
        <f t="shared" si="3"/>
        <v>94.315043270116007</v>
      </c>
    </row>
    <row r="67" spans="1:10" ht="17.25" customHeight="1">
      <c r="A67" s="439" t="s">
        <v>67</v>
      </c>
      <c r="B67" s="272">
        <v>96196</v>
      </c>
      <c r="C67" s="272">
        <v>96854</v>
      </c>
      <c r="D67" s="440">
        <f t="shared" si="1"/>
        <v>99.320626922997505</v>
      </c>
      <c r="E67" s="272">
        <v>77885</v>
      </c>
      <c r="F67" s="272">
        <v>77021</v>
      </c>
      <c r="G67" s="440">
        <f t="shared" si="2"/>
        <v>101.12177198426404</v>
      </c>
      <c r="H67" s="441">
        <f t="shared" si="6"/>
        <v>174081</v>
      </c>
      <c r="I67" s="441">
        <f t="shared" si="6"/>
        <v>173875</v>
      </c>
      <c r="J67" s="440">
        <f t="shared" si="3"/>
        <v>100.11847591660677</v>
      </c>
    </row>
    <row r="68" spans="1:10" ht="15.6" customHeight="1">
      <c r="A68" s="442" t="s">
        <v>68</v>
      </c>
      <c r="B68" s="303">
        <v>12588</v>
      </c>
      <c r="C68" s="303">
        <v>11799</v>
      </c>
      <c r="D68" s="443">
        <f t="shared" si="1"/>
        <v>106.68700737350622</v>
      </c>
      <c r="E68" s="303">
        <v>6523</v>
      </c>
      <c r="F68" s="303">
        <v>6736</v>
      </c>
      <c r="G68" s="443">
        <f t="shared" si="2"/>
        <v>96.837885985748215</v>
      </c>
      <c r="H68" s="444">
        <f t="shared" si="6"/>
        <v>19111</v>
      </c>
      <c r="I68" s="444">
        <f t="shared" si="6"/>
        <v>18535</v>
      </c>
      <c r="J68" s="443">
        <f t="shared" si="3"/>
        <v>103.10763420555706</v>
      </c>
    </row>
    <row r="69" spans="1:10" ht="15.6" customHeight="1">
      <c r="A69" s="442" t="s">
        <v>69</v>
      </c>
      <c r="B69" s="303">
        <v>31715</v>
      </c>
      <c r="C69" s="303">
        <v>32352</v>
      </c>
      <c r="D69" s="443">
        <f t="shared" si="1"/>
        <v>98.031033630069246</v>
      </c>
      <c r="E69" s="303">
        <v>25493</v>
      </c>
      <c r="F69" s="303">
        <v>25580</v>
      </c>
      <c r="G69" s="443">
        <f t="shared" si="2"/>
        <v>99.659890539483982</v>
      </c>
      <c r="H69" s="444">
        <f t="shared" si="6"/>
        <v>57208</v>
      </c>
      <c r="I69" s="444">
        <f t="shared" si="6"/>
        <v>57932</v>
      </c>
      <c r="J69" s="443">
        <f t="shared" si="3"/>
        <v>98.75025892425603</v>
      </c>
    </row>
    <row r="70" spans="1:10" ht="15.6" customHeight="1">
      <c r="A70" s="442" t="s">
        <v>70</v>
      </c>
      <c r="B70" s="303">
        <v>25297</v>
      </c>
      <c r="C70" s="303">
        <v>25785</v>
      </c>
      <c r="D70" s="443">
        <f t="shared" si="1"/>
        <v>98.107426798526276</v>
      </c>
      <c r="E70" s="303">
        <v>14284</v>
      </c>
      <c r="F70" s="303">
        <v>13364</v>
      </c>
      <c r="G70" s="443">
        <f t="shared" si="2"/>
        <v>106.88416641724035</v>
      </c>
      <c r="H70" s="444">
        <f t="shared" ref="H70:I84" si="7">B70+E70</f>
        <v>39581</v>
      </c>
      <c r="I70" s="444">
        <f t="shared" si="7"/>
        <v>39149</v>
      </c>
      <c r="J70" s="443">
        <f t="shared" si="3"/>
        <v>101.10347646172315</v>
      </c>
    </row>
    <row r="71" spans="1:10" ht="15.6" customHeight="1">
      <c r="A71" s="442" t="s">
        <v>71</v>
      </c>
      <c r="B71" s="303">
        <v>26596</v>
      </c>
      <c r="C71" s="303">
        <v>26918</v>
      </c>
      <c r="D71" s="443">
        <f t="shared" ref="D71:D97" si="8">B71/C71*100</f>
        <v>98.803774426034622</v>
      </c>
      <c r="E71" s="303">
        <v>31585</v>
      </c>
      <c r="F71" s="303">
        <v>31341</v>
      </c>
      <c r="G71" s="443">
        <f t="shared" ref="G71:G86" si="9">E71/F71*100</f>
        <v>100.77853291215979</v>
      </c>
      <c r="H71" s="444">
        <f t="shared" si="7"/>
        <v>58181</v>
      </c>
      <c r="I71" s="444">
        <f t="shared" si="7"/>
        <v>58259</v>
      </c>
      <c r="J71" s="443">
        <f t="shared" ref="J71:J86" si="10">H71/I71*100</f>
        <v>99.866115106678805</v>
      </c>
    </row>
    <row r="72" spans="1:10" ht="17.25" customHeight="1">
      <c r="A72" s="439" t="s">
        <v>72</v>
      </c>
      <c r="B72" s="272">
        <v>219435</v>
      </c>
      <c r="C72" s="272">
        <v>225700</v>
      </c>
      <c r="D72" s="440">
        <f>B72/C72*100</f>
        <v>97.224191404519274</v>
      </c>
      <c r="E72" s="272">
        <v>143278</v>
      </c>
      <c r="F72" s="272">
        <v>148387</v>
      </c>
      <c r="G72" s="440">
        <f>E72/F72*100</f>
        <v>96.556976015419139</v>
      </c>
      <c r="H72" s="441">
        <f>B72+E72</f>
        <v>362713</v>
      </c>
      <c r="I72" s="441">
        <f>C72+F72</f>
        <v>374087</v>
      </c>
      <c r="J72" s="440">
        <f>H72/I72*100</f>
        <v>96.959530804331621</v>
      </c>
    </row>
    <row r="73" spans="1:10" ht="15.6" customHeight="1">
      <c r="A73" s="442" t="s">
        <v>73</v>
      </c>
      <c r="B73" s="303">
        <v>3465</v>
      </c>
      <c r="C73" s="303">
        <v>3604</v>
      </c>
      <c r="D73" s="443">
        <f t="shared" si="8"/>
        <v>96.143174250832402</v>
      </c>
      <c r="E73" s="303">
        <v>780</v>
      </c>
      <c r="F73" s="303">
        <v>814</v>
      </c>
      <c r="G73" s="443">
        <f t="shared" si="9"/>
        <v>95.823095823095827</v>
      </c>
      <c r="H73" s="444">
        <f t="shared" si="7"/>
        <v>4245</v>
      </c>
      <c r="I73" s="444">
        <f t="shared" si="7"/>
        <v>4418</v>
      </c>
      <c r="J73" s="443">
        <f t="shared" si="10"/>
        <v>96.084200995925755</v>
      </c>
    </row>
    <row r="74" spans="1:10" ht="15.6" customHeight="1">
      <c r="A74" s="442" t="s">
        <v>74</v>
      </c>
      <c r="B74" s="303">
        <v>4871</v>
      </c>
      <c r="C74" s="303">
        <v>5333</v>
      </c>
      <c r="D74" s="443">
        <f t="shared" si="8"/>
        <v>91.336958559910002</v>
      </c>
      <c r="E74" s="303">
        <v>3906</v>
      </c>
      <c r="F74" s="303">
        <v>3940</v>
      </c>
      <c r="G74" s="443">
        <f t="shared" si="9"/>
        <v>99.137055837563452</v>
      </c>
      <c r="H74" s="444">
        <f t="shared" si="7"/>
        <v>8777</v>
      </c>
      <c r="I74" s="444">
        <f t="shared" si="7"/>
        <v>9273</v>
      </c>
      <c r="J74" s="443">
        <f t="shared" si="10"/>
        <v>94.65113771163594</v>
      </c>
    </row>
    <row r="75" spans="1:10" ht="15.6" customHeight="1">
      <c r="A75" s="442" t="s">
        <v>75</v>
      </c>
      <c r="B75" s="303">
        <v>2111</v>
      </c>
      <c r="C75" s="303">
        <v>2426</v>
      </c>
      <c r="D75" s="443">
        <f t="shared" si="8"/>
        <v>87.015663643858204</v>
      </c>
      <c r="E75" s="303">
        <v>381</v>
      </c>
      <c r="F75" s="303">
        <v>334</v>
      </c>
      <c r="G75" s="443">
        <f t="shared" si="9"/>
        <v>114.07185628742515</v>
      </c>
      <c r="H75" s="444">
        <f t="shared" si="7"/>
        <v>2492</v>
      </c>
      <c r="I75" s="444">
        <f t="shared" si="7"/>
        <v>2760</v>
      </c>
      <c r="J75" s="443">
        <f t="shared" si="10"/>
        <v>90.289855072463766</v>
      </c>
    </row>
    <row r="76" spans="1:10" ht="15.6" customHeight="1">
      <c r="A76" s="442" t="s">
        <v>76</v>
      </c>
      <c r="B76" s="303">
        <v>2494</v>
      </c>
      <c r="C76" s="303">
        <v>2905</v>
      </c>
      <c r="D76" s="443">
        <f t="shared" si="8"/>
        <v>85.851979345955257</v>
      </c>
      <c r="E76" s="303">
        <v>3475</v>
      </c>
      <c r="F76" s="303">
        <v>4108</v>
      </c>
      <c r="G76" s="443">
        <f t="shared" si="9"/>
        <v>84.591041869522883</v>
      </c>
      <c r="H76" s="444">
        <f t="shared" si="7"/>
        <v>5969</v>
      </c>
      <c r="I76" s="444">
        <f t="shared" si="7"/>
        <v>7013</v>
      </c>
      <c r="J76" s="443">
        <f t="shared" si="10"/>
        <v>85.113360901183526</v>
      </c>
    </row>
    <row r="77" spans="1:10" ht="15.6" customHeight="1">
      <c r="A77" s="442" t="s">
        <v>77</v>
      </c>
      <c r="B77" s="303">
        <v>51736</v>
      </c>
      <c r="C77" s="303">
        <v>53111</v>
      </c>
      <c r="D77" s="443">
        <f t="shared" si="8"/>
        <v>97.411082449963288</v>
      </c>
      <c r="E77" s="303">
        <v>34499</v>
      </c>
      <c r="F77" s="303">
        <v>34350</v>
      </c>
      <c r="G77" s="443">
        <f t="shared" si="9"/>
        <v>100.43377001455605</v>
      </c>
      <c r="H77" s="444">
        <f t="shared" si="7"/>
        <v>86235</v>
      </c>
      <c r="I77" s="444">
        <f t="shared" si="7"/>
        <v>87461</v>
      </c>
      <c r="J77" s="443">
        <f t="shared" si="10"/>
        <v>98.598232354992504</v>
      </c>
    </row>
    <row r="78" spans="1:10" ht="15.6" customHeight="1">
      <c r="A78" s="442" t="s">
        <v>95</v>
      </c>
      <c r="B78" s="303">
        <v>6413</v>
      </c>
      <c r="C78" s="303">
        <v>6855</v>
      </c>
      <c r="D78" s="443">
        <f t="shared" si="8"/>
        <v>93.552151714077311</v>
      </c>
      <c r="E78" s="303">
        <v>3103</v>
      </c>
      <c r="F78" s="303">
        <v>3156</v>
      </c>
      <c r="G78" s="443">
        <f t="shared" si="9"/>
        <v>98.320659062103928</v>
      </c>
      <c r="H78" s="444">
        <f t="shared" si="7"/>
        <v>9516</v>
      </c>
      <c r="I78" s="444">
        <f t="shared" si="7"/>
        <v>10011</v>
      </c>
      <c r="J78" s="443">
        <f t="shared" si="10"/>
        <v>95.055439017081213</v>
      </c>
    </row>
    <row r="79" spans="1:10" ht="15.6" customHeight="1">
      <c r="A79" s="442" t="s">
        <v>78</v>
      </c>
      <c r="B79" s="303">
        <v>38402</v>
      </c>
      <c r="C79" s="303">
        <v>39396</v>
      </c>
      <c r="D79" s="443">
        <f t="shared" si="8"/>
        <v>97.476901208244499</v>
      </c>
      <c r="E79" s="303">
        <v>12625</v>
      </c>
      <c r="F79" s="303">
        <v>13005</v>
      </c>
      <c r="G79" s="443">
        <f t="shared" si="9"/>
        <v>97.078046905036516</v>
      </c>
      <c r="H79" s="444">
        <f t="shared" si="7"/>
        <v>51027</v>
      </c>
      <c r="I79" s="444">
        <f t="shared" si="7"/>
        <v>52401</v>
      </c>
      <c r="J79" s="443">
        <f t="shared" si="10"/>
        <v>97.377912635255043</v>
      </c>
    </row>
    <row r="80" spans="1:10" ht="15.6" customHeight="1">
      <c r="A80" s="442" t="s">
        <v>79</v>
      </c>
      <c r="B80" s="303">
        <v>25368</v>
      </c>
      <c r="C80" s="303">
        <v>25363</v>
      </c>
      <c r="D80" s="443">
        <f t="shared" si="8"/>
        <v>100.01971375625911</v>
      </c>
      <c r="E80" s="303">
        <v>10441</v>
      </c>
      <c r="F80" s="303">
        <v>10697</v>
      </c>
      <c r="G80" s="443">
        <f t="shared" si="9"/>
        <v>97.606805646442922</v>
      </c>
      <c r="H80" s="444">
        <f t="shared" si="7"/>
        <v>35809</v>
      </c>
      <c r="I80" s="444">
        <f t="shared" si="7"/>
        <v>36060</v>
      </c>
      <c r="J80" s="443">
        <f t="shared" si="10"/>
        <v>99.30393788130894</v>
      </c>
    </row>
    <row r="81" spans="1:10" ht="15.6" customHeight="1">
      <c r="A81" s="442" t="s">
        <v>80</v>
      </c>
      <c r="B81" s="303">
        <v>13653</v>
      </c>
      <c r="C81" s="303">
        <v>14221</v>
      </c>
      <c r="D81" s="443">
        <f t="shared" si="8"/>
        <v>96.005906757611982</v>
      </c>
      <c r="E81" s="303">
        <v>15805</v>
      </c>
      <c r="F81" s="303">
        <v>16457</v>
      </c>
      <c r="G81" s="443">
        <f t="shared" si="9"/>
        <v>96.038160053472694</v>
      </c>
      <c r="H81" s="444">
        <f t="shared" si="7"/>
        <v>29458</v>
      </c>
      <c r="I81" s="444">
        <f t="shared" si="7"/>
        <v>30678</v>
      </c>
      <c r="J81" s="443">
        <f t="shared" si="10"/>
        <v>96.023208814133909</v>
      </c>
    </row>
    <row r="82" spans="1:10" ht="15.6" customHeight="1">
      <c r="A82" s="442" t="s">
        <v>81</v>
      </c>
      <c r="B82" s="303">
        <v>33010</v>
      </c>
      <c r="C82" s="303">
        <v>34030</v>
      </c>
      <c r="D82" s="443">
        <f t="shared" si="8"/>
        <v>97.002644725242433</v>
      </c>
      <c r="E82" s="303">
        <v>24996</v>
      </c>
      <c r="F82" s="303">
        <v>27215</v>
      </c>
      <c r="G82" s="443">
        <f t="shared" si="9"/>
        <v>91.846408230755088</v>
      </c>
      <c r="H82" s="444">
        <f t="shared" si="7"/>
        <v>58006</v>
      </c>
      <c r="I82" s="444">
        <f t="shared" si="7"/>
        <v>61245</v>
      </c>
      <c r="J82" s="443">
        <f t="shared" si="10"/>
        <v>94.711405012654097</v>
      </c>
    </row>
    <row r="83" spans="1:10" ht="15.6" customHeight="1">
      <c r="A83" s="442" t="s">
        <v>82</v>
      </c>
      <c r="B83" s="303">
        <v>27958</v>
      </c>
      <c r="C83" s="303">
        <v>27736</v>
      </c>
      <c r="D83" s="443">
        <f t="shared" si="8"/>
        <v>100.80040380732622</v>
      </c>
      <c r="E83" s="303">
        <v>23017</v>
      </c>
      <c r="F83" s="303">
        <v>24000</v>
      </c>
      <c r="G83" s="443">
        <f t="shared" si="9"/>
        <v>95.904166666666669</v>
      </c>
      <c r="H83" s="444">
        <f t="shared" si="7"/>
        <v>50975</v>
      </c>
      <c r="I83" s="444">
        <f t="shared" si="7"/>
        <v>51736</v>
      </c>
      <c r="J83" s="443">
        <f t="shared" si="10"/>
        <v>98.529070666460498</v>
      </c>
    </row>
    <row r="84" spans="1:10" ht="15.6" customHeight="1">
      <c r="A84" s="442" t="s">
        <v>83</v>
      </c>
      <c r="B84" s="303">
        <v>9954</v>
      </c>
      <c r="C84" s="303">
        <v>10720</v>
      </c>
      <c r="D84" s="443">
        <f t="shared" si="8"/>
        <v>92.854477611940297</v>
      </c>
      <c r="E84" s="303">
        <v>10250</v>
      </c>
      <c r="F84" s="303">
        <v>10311</v>
      </c>
      <c r="G84" s="443">
        <f t="shared" si="9"/>
        <v>99.408398797400835</v>
      </c>
      <c r="H84" s="444">
        <f t="shared" si="7"/>
        <v>20204</v>
      </c>
      <c r="I84" s="444">
        <f t="shared" si="7"/>
        <v>21031</v>
      </c>
      <c r="J84" s="443">
        <f t="shared" si="10"/>
        <v>96.0677095715848</v>
      </c>
    </row>
    <row r="85" spans="1:10" ht="17.25" customHeight="1">
      <c r="A85" s="439" t="s">
        <v>84</v>
      </c>
      <c r="B85" s="272">
        <v>53649</v>
      </c>
      <c r="C85" s="272">
        <v>53680</v>
      </c>
      <c r="D85" s="440">
        <f t="shared" si="8"/>
        <v>99.942250372578243</v>
      </c>
      <c r="E85" s="272">
        <v>51820</v>
      </c>
      <c r="F85" s="272">
        <v>50816</v>
      </c>
      <c r="G85" s="440">
        <f t="shared" si="9"/>
        <v>101.97575566750629</v>
      </c>
      <c r="H85" s="441">
        <f>B85+E85</f>
        <v>105469</v>
      </c>
      <c r="I85" s="441">
        <f>C85+F85</f>
        <v>104496</v>
      </c>
      <c r="J85" s="440">
        <f t="shared" si="10"/>
        <v>100.93113612004288</v>
      </c>
    </row>
    <row r="86" spans="1:10" ht="15.6" customHeight="1">
      <c r="A86" s="442" t="s">
        <v>85</v>
      </c>
      <c r="B86" s="303">
        <v>8374</v>
      </c>
      <c r="C86" s="303">
        <v>8430</v>
      </c>
      <c r="D86" s="443">
        <f t="shared" si="8"/>
        <v>99.335705812574133</v>
      </c>
      <c r="E86" s="303">
        <v>4351</v>
      </c>
      <c r="F86" s="303">
        <v>4299</v>
      </c>
      <c r="G86" s="443">
        <f t="shared" si="9"/>
        <v>101.20958362409863</v>
      </c>
      <c r="H86" s="444">
        <f>B86+E86</f>
        <v>12725</v>
      </c>
      <c r="I86" s="444">
        <f>C86+F86</f>
        <v>12729</v>
      </c>
      <c r="J86" s="443">
        <f t="shared" si="10"/>
        <v>99.96857569329876</v>
      </c>
    </row>
    <row r="87" spans="1:10" ht="15.6" customHeight="1">
      <c r="A87" s="442" t="s">
        <v>86</v>
      </c>
      <c r="B87" s="303">
        <v>1498</v>
      </c>
      <c r="C87" s="303">
        <v>1482</v>
      </c>
      <c r="D87" s="443">
        <f>B87/C87*100</f>
        <v>101.07962213225372</v>
      </c>
      <c r="E87" s="303">
        <v>12578</v>
      </c>
      <c r="F87" s="303">
        <v>12136</v>
      </c>
      <c r="G87" s="443">
        <f>E87/F87*100</f>
        <v>103.64205669083717</v>
      </c>
      <c r="H87" s="444">
        <f t="shared" ref="H87:I97" si="11">B87+E87</f>
        <v>14076</v>
      </c>
      <c r="I87" s="444">
        <f t="shared" si="11"/>
        <v>13618</v>
      </c>
      <c r="J87" s="443">
        <f>H87/I87*100</f>
        <v>103.36319577030402</v>
      </c>
    </row>
    <row r="88" spans="1:10" ht="15.6" customHeight="1">
      <c r="A88" s="442" t="s">
        <v>87</v>
      </c>
      <c r="B88" s="303">
        <v>14615</v>
      </c>
      <c r="C88" s="303">
        <v>14211</v>
      </c>
      <c r="D88" s="443">
        <f t="shared" si="8"/>
        <v>102.84286820068959</v>
      </c>
      <c r="E88" s="303">
        <v>15659</v>
      </c>
      <c r="F88" s="303">
        <v>16007</v>
      </c>
      <c r="G88" s="443">
        <f t="shared" ref="G88:G96" si="12">E88/F88*100</f>
        <v>97.825951146373455</v>
      </c>
      <c r="H88" s="444">
        <f t="shared" si="11"/>
        <v>30274</v>
      </c>
      <c r="I88" s="444">
        <f t="shared" si="11"/>
        <v>30218</v>
      </c>
      <c r="J88" s="443">
        <f t="shared" ref="J88:J97" si="13">H88/I88*100</f>
        <v>100.18532000794229</v>
      </c>
    </row>
    <row r="89" spans="1:10" ht="15.6" customHeight="1">
      <c r="A89" s="442" t="s">
        <v>88</v>
      </c>
      <c r="B89" s="303">
        <v>13448</v>
      </c>
      <c r="C89" s="303">
        <v>13404</v>
      </c>
      <c r="D89" s="443">
        <f t="shared" si="8"/>
        <v>100.32826022082961</v>
      </c>
      <c r="E89" s="303">
        <v>8325</v>
      </c>
      <c r="F89" s="303">
        <v>6967</v>
      </c>
      <c r="G89" s="443">
        <f t="shared" si="12"/>
        <v>119.4918903401751</v>
      </c>
      <c r="H89" s="444">
        <f t="shared" si="11"/>
        <v>21773</v>
      </c>
      <c r="I89" s="444">
        <f t="shared" si="11"/>
        <v>20371</v>
      </c>
      <c r="J89" s="443">
        <f t="shared" si="13"/>
        <v>106.88233272789751</v>
      </c>
    </row>
    <row r="90" spans="1:10" ht="15.6" customHeight="1">
      <c r="A90" s="442" t="s">
        <v>89</v>
      </c>
      <c r="B90" s="303">
        <v>10306</v>
      </c>
      <c r="C90" s="303">
        <v>10393</v>
      </c>
      <c r="D90" s="443">
        <f t="shared" si="8"/>
        <v>99.162898104493408</v>
      </c>
      <c r="E90" s="303">
        <v>4298</v>
      </c>
      <c r="F90" s="303">
        <v>4405</v>
      </c>
      <c r="G90" s="443">
        <f t="shared" si="12"/>
        <v>97.57094211123723</v>
      </c>
      <c r="H90" s="444">
        <f t="shared" si="11"/>
        <v>14604</v>
      </c>
      <c r="I90" s="444">
        <f t="shared" si="11"/>
        <v>14798</v>
      </c>
      <c r="J90" s="443">
        <f t="shared" si="13"/>
        <v>98.689012028652527</v>
      </c>
    </row>
    <row r="91" spans="1:10" ht="15.6" customHeight="1">
      <c r="A91" s="442" t="s">
        <v>90</v>
      </c>
      <c r="B91" s="303">
        <v>752</v>
      </c>
      <c r="C91" s="303">
        <v>741</v>
      </c>
      <c r="D91" s="443">
        <f t="shared" si="8"/>
        <v>101.48448043184885</v>
      </c>
      <c r="E91" s="303">
        <v>793</v>
      </c>
      <c r="F91" s="303">
        <v>889</v>
      </c>
      <c r="G91" s="443">
        <f t="shared" si="12"/>
        <v>89.201349831271088</v>
      </c>
      <c r="H91" s="444">
        <f t="shared" si="11"/>
        <v>1545</v>
      </c>
      <c r="I91" s="444">
        <f t="shared" si="11"/>
        <v>1630</v>
      </c>
      <c r="J91" s="443">
        <f t="shared" si="13"/>
        <v>94.785276073619627</v>
      </c>
    </row>
    <row r="92" spans="1:10" ht="15.6" customHeight="1">
      <c r="A92" s="442" t="s">
        <v>91</v>
      </c>
      <c r="B92" s="303">
        <v>2598</v>
      </c>
      <c r="C92" s="303">
        <v>2548</v>
      </c>
      <c r="D92" s="443">
        <f t="shared" si="8"/>
        <v>101.96232339089481</v>
      </c>
      <c r="E92" s="303">
        <v>5259</v>
      </c>
      <c r="F92" s="303">
        <v>5515</v>
      </c>
      <c r="G92" s="443">
        <f t="shared" si="12"/>
        <v>95.358114233907514</v>
      </c>
      <c r="H92" s="444">
        <f t="shared" si="11"/>
        <v>7857</v>
      </c>
      <c r="I92" s="444">
        <f t="shared" si="11"/>
        <v>8063</v>
      </c>
      <c r="J92" s="443">
        <f t="shared" si="13"/>
        <v>97.445119682500319</v>
      </c>
    </row>
    <row r="93" spans="1:10" ht="15.6" customHeight="1">
      <c r="A93" s="442" t="s">
        <v>92</v>
      </c>
      <c r="B93" s="303">
        <v>865</v>
      </c>
      <c r="C93" s="303">
        <v>1234</v>
      </c>
      <c r="D93" s="443">
        <f t="shared" si="8"/>
        <v>70.097244732576996</v>
      </c>
      <c r="E93" s="303">
        <v>343</v>
      </c>
      <c r="F93" s="303">
        <v>410</v>
      </c>
      <c r="G93" s="443">
        <f t="shared" si="12"/>
        <v>83.658536585365852</v>
      </c>
      <c r="H93" s="444">
        <f t="shared" si="11"/>
        <v>1208</v>
      </c>
      <c r="I93" s="444">
        <f t="shared" si="11"/>
        <v>1644</v>
      </c>
      <c r="J93" s="443">
        <f t="shared" si="13"/>
        <v>73.479318734793182</v>
      </c>
    </row>
    <row r="94" spans="1:10" ht="15.6" customHeight="1">
      <c r="A94" s="446" t="s">
        <v>93</v>
      </c>
      <c r="B94" s="303">
        <v>1193</v>
      </c>
      <c r="C94" s="303">
        <v>1237</v>
      </c>
      <c r="D94" s="443">
        <f t="shared" si="8"/>
        <v>96.443007275666943</v>
      </c>
      <c r="E94" s="303">
        <v>214</v>
      </c>
      <c r="F94" s="303">
        <v>188</v>
      </c>
      <c r="G94" s="447">
        <f t="shared" si="12"/>
        <v>113.82978723404256</v>
      </c>
      <c r="H94" s="448">
        <f t="shared" si="11"/>
        <v>1407</v>
      </c>
      <c r="I94" s="448">
        <f t="shared" si="11"/>
        <v>1425</v>
      </c>
      <c r="J94" s="447">
        <f t="shared" si="13"/>
        <v>98.73684210526315</v>
      </c>
    </row>
    <row r="95" spans="1:10" ht="17.25" customHeight="1">
      <c r="A95" s="449" t="s">
        <v>118</v>
      </c>
      <c r="B95" s="272">
        <v>18869</v>
      </c>
      <c r="C95" s="272">
        <v>12584</v>
      </c>
      <c r="D95" s="450">
        <f>B95/C95*100</f>
        <v>149.94437380801017</v>
      </c>
      <c r="E95" s="272">
        <v>12046</v>
      </c>
      <c r="F95" s="272">
        <v>8874</v>
      </c>
      <c r="G95" s="451">
        <f t="shared" si="12"/>
        <v>135.74487266170837</v>
      </c>
      <c r="H95" s="452">
        <f>B95+E95</f>
        <v>30915</v>
      </c>
      <c r="I95" s="452">
        <f t="shared" si="11"/>
        <v>21458</v>
      </c>
      <c r="J95" s="447">
        <f t="shared" si="13"/>
        <v>144.072140926461</v>
      </c>
    </row>
    <row r="96" spans="1:10" ht="15.6" customHeight="1">
      <c r="A96" s="446" t="s">
        <v>119</v>
      </c>
      <c r="B96" s="303">
        <v>17702</v>
      </c>
      <c r="C96" s="303">
        <v>11487</v>
      </c>
      <c r="D96" s="443">
        <f t="shared" si="8"/>
        <v>154.10464002785758</v>
      </c>
      <c r="E96" s="303">
        <v>10043</v>
      </c>
      <c r="F96" s="303">
        <v>7385</v>
      </c>
      <c r="G96" s="447">
        <f t="shared" si="12"/>
        <v>135.99187542315505</v>
      </c>
      <c r="H96" s="448">
        <f t="shared" si="11"/>
        <v>27745</v>
      </c>
      <c r="I96" s="448">
        <f t="shared" si="11"/>
        <v>18872</v>
      </c>
      <c r="J96" s="447">
        <f t="shared" si="13"/>
        <v>147.01674438321322</v>
      </c>
    </row>
    <row r="97" spans="1:10" ht="15.6" customHeight="1">
      <c r="A97" s="442" t="s">
        <v>120</v>
      </c>
      <c r="B97" s="303">
        <v>1167</v>
      </c>
      <c r="C97" s="303">
        <v>1097</v>
      </c>
      <c r="D97" s="443">
        <f t="shared" si="8"/>
        <v>106.38103919781221</v>
      </c>
      <c r="E97" s="303">
        <v>2003</v>
      </c>
      <c r="F97" s="303">
        <v>1489</v>
      </c>
      <c r="G97" s="443">
        <f>E97/F97*100</f>
        <v>134.51981195433177</v>
      </c>
      <c r="H97" s="444">
        <f t="shared" si="11"/>
        <v>3170</v>
      </c>
      <c r="I97" s="444">
        <f t="shared" si="11"/>
        <v>2586</v>
      </c>
      <c r="J97" s="443">
        <f t="shared" si="13"/>
        <v>122.5831399845321</v>
      </c>
    </row>
  </sheetData>
  <mergeCells count="7">
    <mergeCell ref="J4:J5"/>
    <mergeCell ref="A4:A5"/>
    <mergeCell ref="B4:C4"/>
    <mergeCell ref="D4:D5"/>
    <mergeCell ref="E4:F4"/>
    <mergeCell ref="G4:G5"/>
    <mergeCell ref="H4:I4"/>
  </mergeCells>
  <pageMargins left="0.70866141732283472" right="0.51181102362204722" top="0.74803149606299213" bottom="0.55118110236220474" header="0.31496062992125984" footer="0.31496062992125984"/>
  <pageSetup paperSize="9" scale="78" fitToHeight="3" orientation="landscape" horizontalDpi="0" verticalDpi="0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88"/>
  <sheetViews>
    <sheetView workbookViewId="0">
      <selection activeCell="AB10" sqref="AB10"/>
    </sheetView>
  </sheetViews>
  <sheetFormatPr defaultRowHeight="15"/>
  <cols>
    <col min="1" max="1" width="7.5703125" customWidth="1"/>
    <col min="2" max="2" width="37.42578125" customWidth="1"/>
    <col min="3" max="3" width="12.7109375" customWidth="1"/>
    <col min="4" max="5" width="9" customWidth="1"/>
    <col min="7" max="7" width="7.5703125" customWidth="1"/>
    <col min="8" max="8" width="37.42578125" customWidth="1"/>
    <col min="9" max="9" width="12.7109375" customWidth="1"/>
    <col min="10" max="11" width="9" customWidth="1"/>
    <col min="14" max="14" width="37.42578125" customWidth="1"/>
    <col min="20" max="20" width="37.42578125" customWidth="1"/>
    <col min="26" max="26" width="37.42578125" customWidth="1"/>
  </cols>
  <sheetData>
    <row r="1" spans="1:29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4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</row>
    <row r="2" spans="1:29">
      <c r="A2" s="730" t="s">
        <v>268</v>
      </c>
      <c r="B2" s="730"/>
      <c r="C2" s="730"/>
      <c r="D2" s="730"/>
      <c r="E2" s="730"/>
      <c r="F2" s="453"/>
      <c r="G2" s="730" t="s">
        <v>269</v>
      </c>
      <c r="H2" s="730"/>
      <c r="I2" s="730"/>
      <c r="J2" s="730"/>
      <c r="K2" s="730"/>
      <c r="L2" s="453"/>
      <c r="M2" s="730" t="s">
        <v>270</v>
      </c>
      <c r="N2" s="730"/>
      <c r="O2" s="730"/>
      <c r="P2" s="730"/>
      <c r="Q2" s="730"/>
      <c r="R2" s="453"/>
      <c r="S2" s="730" t="s">
        <v>271</v>
      </c>
      <c r="T2" s="730"/>
      <c r="U2" s="730"/>
      <c r="V2" s="730"/>
      <c r="W2" s="730"/>
      <c r="X2" s="453"/>
      <c r="Y2" s="730" t="s">
        <v>272</v>
      </c>
      <c r="Z2" s="730"/>
      <c r="AA2" s="730"/>
      <c r="AB2" s="730"/>
      <c r="AC2" s="730"/>
    </row>
    <row r="3" spans="1:29">
      <c r="A3" s="647"/>
      <c r="B3" s="647"/>
      <c r="C3" s="647"/>
      <c r="D3" s="647"/>
      <c r="E3" s="647"/>
      <c r="F3" s="453"/>
      <c r="G3" s="647"/>
      <c r="H3" s="647"/>
      <c r="I3" s="647"/>
      <c r="J3" s="647"/>
      <c r="K3" s="647"/>
      <c r="L3" s="453"/>
      <c r="M3" s="647"/>
      <c r="N3" s="647"/>
      <c r="O3" s="647"/>
      <c r="P3" s="647"/>
      <c r="Q3" s="647"/>
      <c r="R3" s="453"/>
      <c r="S3" s="647"/>
      <c r="T3" s="647"/>
      <c r="U3" s="647"/>
      <c r="V3" s="647"/>
      <c r="W3" s="647"/>
      <c r="X3" s="453"/>
      <c r="Y3" s="730" t="s">
        <v>296</v>
      </c>
      <c r="Z3" s="731"/>
      <c r="AA3" s="730"/>
      <c r="AB3" s="730"/>
      <c r="AC3" s="730"/>
    </row>
    <row r="4" spans="1:29">
      <c r="A4" s="729" t="s">
        <v>273</v>
      </c>
      <c r="B4" s="729"/>
      <c r="C4" s="729"/>
      <c r="D4" s="729"/>
      <c r="E4" s="729"/>
      <c r="F4" s="247"/>
      <c r="G4" s="729" t="s">
        <v>273</v>
      </c>
      <c r="H4" s="729"/>
      <c r="I4" s="729"/>
      <c r="J4" s="729"/>
      <c r="K4" s="729"/>
      <c r="L4" s="247"/>
      <c r="M4" s="729" t="s">
        <v>273</v>
      </c>
      <c r="N4" s="729"/>
      <c r="O4" s="729"/>
      <c r="P4" s="729"/>
      <c r="Q4" s="729"/>
      <c r="R4" s="247"/>
      <c r="S4" s="729" t="s">
        <v>273</v>
      </c>
      <c r="T4" s="729"/>
      <c r="U4" s="729"/>
      <c r="V4" s="729"/>
      <c r="W4" s="729"/>
      <c r="X4" s="247"/>
      <c r="Y4" s="729" t="s">
        <v>273</v>
      </c>
      <c r="Z4" s="729"/>
      <c r="AA4" s="729"/>
      <c r="AB4" s="729"/>
      <c r="AC4" s="729"/>
    </row>
    <row r="5" spans="1:29" ht="58.9" customHeight="1">
      <c r="A5" s="455" t="s">
        <v>105</v>
      </c>
      <c r="B5" s="456"/>
      <c r="C5" s="307" t="s">
        <v>274</v>
      </c>
      <c r="D5" s="457" t="s">
        <v>275</v>
      </c>
      <c r="E5" s="458" t="s">
        <v>276</v>
      </c>
      <c r="F5" s="453"/>
      <c r="G5" s="455" t="s">
        <v>105</v>
      </c>
      <c r="H5" s="456"/>
      <c r="I5" s="307" t="s">
        <v>277</v>
      </c>
      <c r="J5" s="457" t="s">
        <v>275</v>
      </c>
      <c r="K5" s="170" t="s">
        <v>276</v>
      </c>
      <c r="L5" s="453"/>
      <c r="M5" s="455" t="s">
        <v>105</v>
      </c>
      <c r="N5" s="456"/>
      <c r="O5" s="307" t="s">
        <v>278</v>
      </c>
      <c r="P5" s="457" t="s">
        <v>275</v>
      </c>
      <c r="Q5" s="170" t="s">
        <v>276</v>
      </c>
      <c r="R5" s="453"/>
      <c r="S5" s="455" t="s">
        <v>105</v>
      </c>
      <c r="T5" s="456"/>
      <c r="U5" s="307" t="s">
        <v>279</v>
      </c>
      <c r="V5" s="457" t="s">
        <v>275</v>
      </c>
      <c r="W5" s="170" t="s">
        <v>276</v>
      </c>
      <c r="X5" s="453"/>
      <c r="Y5" s="455" t="s">
        <v>105</v>
      </c>
      <c r="Z5" s="456"/>
      <c r="AA5" s="307" t="s">
        <v>280</v>
      </c>
      <c r="AB5" s="457" t="s">
        <v>275</v>
      </c>
      <c r="AC5" s="170" t="s">
        <v>276</v>
      </c>
    </row>
    <row r="6" spans="1:29" ht="15.6" customHeight="1">
      <c r="A6" s="455">
        <v>1</v>
      </c>
      <c r="B6" s="353" t="s">
        <v>243</v>
      </c>
      <c r="C6" s="459">
        <v>37877.800000000003</v>
      </c>
      <c r="D6" s="460">
        <f>C6/31565.5*100</f>
        <v>119.99746558742932</v>
      </c>
      <c r="E6" s="461">
        <v>64.400000000000006</v>
      </c>
      <c r="F6" s="453"/>
      <c r="G6" s="455">
        <v>1</v>
      </c>
      <c r="H6" s="353" t="s">
        <v>243</v>
      </c>
      <c r="I6" s="459">
        <v>38889.1</v>
      </c>
      <c r="J6" s="460">
        <f>I6/33123.8*100</f>
        <v>117.40530977725984</v>
      </c>
      <c r="K6" s="462">
        <v>62.4</v>
      </c>
      <c r="L6" s="453"/>
      <c r="M6" s="463">
        <v>1</v>
      </c>
      <c r="N6" s="464" t="s">
        <v>243</v>
      </c>
      <c r="O6" s="465">
        <v>40502.9</v>
      </c>
      <c r="P6" s="466">
        <f>O6/33077.6*100</f>
        <v>122.44812199192204</v>
      </c>
      <c r="Q6" s="467">
        <v>65.2</v>
      </c>
      <c r="R6" s="453"/>
      <c r="S6" s="468">
        <v>1</v>
      </c>
      <c r="T6" s="469" t="s">
        <v>243</v>
      </c>
      <c r="U6" s="470">
        <v>42939.9</v>
      </c>
      <c r="V6" s="471">
        <f>U6/33981.3*100</f>
        <v>126.36332335725824</v>
      </c>
      <c r="W6" s="472">
        <v>66.8</v>
      </c>
      <c r="X6" s="453"/>
      <c r="Y6" s="468">
        <v>1</v>
      </c>
      <c r="Z6" s="469" t="s">
        <v>93</v>
      </c>
      <c r="AA6" s="470">
        <v>45663.199999999997</v>
      </c>
      <c r="AB6" s="471">
        <f>AA6/33999.5*100</f>
        <v>134.30550449271311</v>
      </c>
      <c r="AC6" s="472">
        <v>56.4</v>
      </c>
    </row>
    <row r="7" spans="1:29" ht="15.6" customHeight="1">
      <c r="A7" s="473">
        <v>2</v>
      </c>
      <c r="B7" s="353" t="s">
        <v>86</v>
      </c>
      <c r="C7" s="459">
        <v>34964.5</v>
      </c>
      <c r="D7" s="460">
        <f>C7/31565.5*100</f>
        <v>110.76808540970364</v>
      </c>
      <c r="E7" s="461">
        <v>66.5</v>
      </c>
      <c r="F7" s="453"/>
      <c r="G7" s="473">
        <v>2</v>
      </c>
      <c r="H7" s="353" t="s">
        <v>86</v>
      </c>
      <c r="I7" s="459">
        <v>36360.699999999997</v>
      </c>
      <c r="J7" s="460">
        <f t="shared" ref="J7:J70" si="0">I7/33123.8*100</f>
        <v>109.77212759405622</v>
      </c>
      <c r="K7" s="462">
        <v>64.400000000000006</v>
      </c>
      <c r="L7" s="453"/>
      <c r="M7" s="474">
        <v>2</v>
      </c>
      <c r="N7" s="464" t="s">
        <v>86</v>
      </c>
      <c r="O7" s="465">
        <v>36915.199999999997</v>
      </c>
      <c r="P7" s="466">
        <f t="shared" ref="P7:P70" si="1">O7/33077.6*100</f>
        <v>111.60180907925606</v>
      </c>
      <c r="Q7" s="467">
        <v>67</v>
      </c>
      <c r="R7" s="453"/>
      <c r="S7" s="475">
        <v>2</v>
      </c>
      <c r="T7" s="469" t="s">
        <v>91</v>
      </c>
      <c r="U7" s="470">
        <v>38144.9</v>
      </c>
      <c r="V7" s="471">
        <f>U7/33981.3*100</f>
        <v>112.25262129465324</v>
      </c>
      <c r="W7" s="472">
        <v>62.3</v>
      </c>
      <c r="X7" s="453"/>
      <c r="Y7" s="475">
        <v>2</v>
      </c>
      <c r="Z7" s="469" t="s">
        <v>243</v>
      </c>
      <c r="AA7" s="470">
        <v>44168.7</v>
      </c>
      <c r="AB7" s="471">
        <f t="shared" ref="AB7:AB70" si="2">AA7/33999.5*100</f>
        <v>129.90985161546493</v>
      </c>
      <c r="AC7" s="472">
        <v>68.8</v>
      </c>
    </row>
    <row r="8" spans="1:29" ht="15.6" customHeight="1">
      <c r="A8" s="455">
        <v>3</v>
      </c>
      <c r="B8" s="353" t="s">
        <v>91</v>
      </c>
      <c r="C8" s="459">
        <v>33460.300000000003</v>
      </c>
      <c r="D8" s="460">
        <f t="shared" ref="D8:D71" si="3">C8/31565.5*100</f>
        <v>106.00275617367063</v>
      </c>
      <c r="E8" s="461">
        <v>55.9</v>
      </c>
      <c r="F8" s="453"/>
      <c r="G8" s="455">
        <v>3</v>
      </c>
      <c r="H8" s="353" t="s">
        <v>91</v>
      </c>
      <c r="I8" s="459">
        <v>34906.9</v>
      </c>
      <c r="J8" s="460">
        <f t="shared" si="0"/>
        <v>105.38313840803288</v>
      </c>
      <c r="K8" s="462">
        <v>58.2</v>
      </c>
      <c r="L8" s="453"/>
      <c r="M8" s="463">
        <v>3</v>
      </c>
      <c r="N8" s="464" t="s">
        <v>91</v>
      </c>
      <c r="O8" s="465">
        <v>36460.699999999997</v>
      </c>
      <c r="P8" s="466">
        <f t="shared" si="1"/>
        <v>110.22776743173628</v>
      </c>
      <c r="Q8" s="467">
        <v>60.9</v>
      </c>
      <c r="R8" s="453"/>
      <c r="S8" s="468">
        <v>3</v>
      </c>
      <c r="T8" s="469" t="s">
        <v>86</v>
      </c>
      <c r="U8" s="470">
        <v>37666.400000000001</v>
      </c>
      <c r="V8" s="471">
        <f>U8/33981.3*100</f>
        <v>110.84449388340056</v>
      </c>
      <c r="W8" s="472">
        <v>66.7</v>
      </c>
      <c r="X8" s="453"/>
      <c r="Y8" s="468">
        <v>3</v>
      </c>
      <c r="Z8" s="469" t="s">
        <v>86</v>
      </c>
      <c r="AA8" s="470">
        <v>36972.9</v>
      </c>
      <c r="AB8" s="471">
        <f t="shared" si="2"/>
        <v>108.7454227268048</v>
      </c>
      <c r="AC8" s="472">
        <v>54.8</v>
      </c>
    </row>
    <row r="9" spans="1:29" ht="15.6" customHeight="1">
      <c r="A9" s="473">
        <v>4</v>
      </c>
      <c r="B9" s="353" t="s">
        <v>242</v>
      </c>
      <c r="C9" s="459">
        <v>30091.7</v>
      </c>
      <c r="D9" s="460">
        <f t="shared" si="3"/>
        <v>95.330978441653073</v>
      </c>
      <c r="E9" s="461">
        <v>78.900000000000006</v>
      </c>
      <c r="F9" s="453"/>
      <c r="G9" s="473">
        <v>4</v>
      </c>
      <c r="H9" s="353" t="s">
        <v>90</v>
      </c>
      <c r="I9" s="459">
        <v>32653.5</v>
      </c>
      <c r="J9" s="460">
        <f t="shared" si="0"/>
        <v>98.580174979923797</v>
      </c>
      <c r="K9" s="462">
        <v>52.9</v>
      </c>
      <c r="L9" s="453"/>
      <c r="M9" s="474">
        <v>4</v>
      </c>
      <c r="N9" s="464" t="s">
        <v>90</v>
      </c>
      <c r="O9" s="465">
        <v>36367</v>
      </c>
      <c r="P9" s="466">
        <f t="shared" si="1"/>
        <v>109.9444941591893</v>
      </c>
      <c r="Q9" s="467">
        <v>58.2</v>
      </c>
      <c r="R9" s="453"/>
      <c r="S9" s="475">
        <v>4</v>
      </c>
      <c r="T9" s="469" t="s">
        <v>90</v>
      </c>
      <c r="U9" s="470">
        <v>37353.800000000003</v>
      </c>
      <c r="V9" s="471">
        <f t="shared" ref="V9:V70" si="4">U9/33981.3*100</f>
        <v>109.924576163949</v>
      </c>
      <c r="W9" s="472">
        <v>57.5</v>
      </c>
      <c r="X9" s="453"/>
      <c r="Y9" s="475">
        <v>4</v>
      </c>
      <c r="Z9" s="469" t="s">
        <v>91</v>
      </c>
      <c r="AA9" s="470">
        <v>36033.4</v>
      </c>
      <c r="AB9" s="471">
        <f t="shared" si="2"/>
        <v>105.98214679627642</v>
      </c>
      <c r="AC9" s="472">
        <v>57.5</v>
      </c>
    </row>
    <row r="10" spans="1:29" ht="15.6" customHeight="1">
      <c r="A10" s="455">
        <v>5</v>
      </c>
      <c r="B10" s="353" t="s">
        <v>90</v>
      </c>
      <c r="C10" s="459">
        <v>29514.400000000001</v>
      </c>
      <c r="D10" s="460">
        <f t="shared" si="3"/>
        <v>93.502082970331529</v>
      </c>
      <c r="E10" s="461">
        <v>51.3</v>
      </c>
      <c r="F10" s="453"/>
      <c r="G10" s="455">
        <v>5</v>
      </c>
      <c r="H10" s="353" t="s">
        <v>242</v>
      </c>
      <c r="I10" s="459">
        <v>31112.6</v>
      </c>
      <c r="J10" s="460">
        <f t="shared" si="0"/>
        <v>93.928232871832336</v>
      </c>
      <c r="K10" s="462">
        <v>79.099999999999994</v>
      </c>
      <c r="L10" s="453"/>
      <c r="M10" s="463">
        <v>5</v>
      </c>
      <c r="N10" s="464" t="s">
        <v>242</v>
      </c>
      <c r="O10" s="465">
        <v>32050.5</v>
      </c>
      <c r="P10" s="466">
        <f t="shared" si="1"/>
        <v>96.894877500181394</v>
      </c>
      <c r="Q10" s="467">
        <v>81.5</v>
      </c>
      <c r="R10" s="453"/>
      <c r="S10" s="468">
        <v>5</v>
      </c>
      <c r="T10" s="469" t="s">
        <v>242</v>
      </c>
      <c r="U10" s="470">
        <v>33499.300000000003</v>
      </c>
      <c r="V10" s="471">
        <f t="shared" si="4"/>
        <v>98.581572806219896</v>
      </c>
      <c r="W10" s="472">
        <v>83</v>
      </c>
      <c r="X10" s="453"/>
      <c r="Y10" s="468">
        <v>5</v>
      </c>
      <c r="Z10" s="469" t="s">
        <v>88</v>
      </c>
      <c r="AA10" s="470">
        <v>33091.300000000003</v>
      </c>
      <c r="AB10" s="471">
        <f t="shared" si="2"/>
        <v>97.328784246827169</v>
      </c>
      <c r="AC10" s="472">
        <v>89.3</v>
      </c>
    </row>
    <row r="11" spans="1:29" ht="15.6" customHeight="1">
      <c r="A11" s="473">
        <v>6</v>
      </c>
      <c r="B11" s="353" t="s">
        <v>88</v>
      </c>
      <c r="C11" s="459">
        <v>29007</v>
      </c>
      <c r="D11" s="460">
        <f t="shared" si="3"/>
        <v>91.894631797373719</v>
      </c>
      <c r="E11" s="461">
        <v>82.2</v>
      </c>
      <c r="F11" s="453"/>
      <c r="G11" s="473">
        <v>6</v>
      </c>
      <c r="H11" s="353" t="s">
        <v>88</v>
      </c>
      <c r="I11" s="459">
        <v>29946.9</v>
      </c>
      <c r="J11" s="460">
        <f t="shared" si="0"/>
        <v>90.409011043418928</v>
      </c>
      <c r="K11" s="462">
        <v>81.3</v>
      </c>
      <c r="L11" s="453"/>
      <c r="M11" s="474">
        <v>6</v>
      </c>
      <c r="N11" s="464" t="s">
        <v>88</v>
      </c>
      <c r="O11" s="465">
        <v>30809.3</v>
      </c>
      <c r="P11" s="466">
        <f t="shared" si="1"/>
        <v>93.142489176965682</v>
      </c>
      <c r="Q11" s="467">
        <v>83.4</v>
      </c>
      <c r="R11" s="453"/>
      <c r="S11" s="475">
        <v>6</v>
      </c>
      <c r="T11" s="469" t="s">
        <v>88</v>
      </c>
      <c r="U11" s="470">
        <v>31641.3</v>
      </c>
      <c r="V11" s="471">
        <f t="shared" si="4"/>
        <v>93.113859681648421</v>
      </c>
      <c r="W11" s="472">
        <v>83.2</v>
      </c>
      <c r="X11" s="453"/>
      <c r="Y11" s="475">
        <v>6</v>
      </c>
      <c r="Z11" s="469" t="s">
        <v>90</v>
      </c>
      <c r="AA11" s="470">
        <v>32594.400000000001</v>
      </c>
      <c r="AB11" s="471">
        <f t="shared" si="2"/>
        <v>95.867292166061276</v>
      </c>
      <c r="AC11" s="472">
        <v>54.1</v>
      </c>
    </row>
    <row r="12" spans="1:29" ht="15.6" customHeight="1">
      <c r="A12" s="455">
        <v>7</v>
      </c>
      <c r="B12" s="353" t="s">
        <v>79</v>
      </c>
      <c r="C12" s="459">
        <v>27432.7</v>
      </c>
      <c r="D12" s="460">
        <f t="shared" si="3"/>
        <v>86.907224659834313</v>
      </c>
      <c r="E12" s="461">
        <v>89.7</v>
      </c>
      <c r="F12" s="453"/>
      <c r="G12" s="455">
        <v>7</v>
      </c>
      <c r="H12" s="353" t="s">
        <v>245</v>
      </c>
      <c r="I12" s="459">
        <v>29122.3</v>
      </c>
      <c r="J12" s="460">
        <f t="shared" si="0"/>
        <v>87.919562369051846</v>
      </c>
      <c r="K12" s="462">
        <v>68.7</v>
      </c>
      <c r="L12" s="453"/>
      <c r="M12" s="463">
        <v>7</v>
      </c>
      <c r="N12" s="464" t="s">
        <v>245</v>
      </c>
      <c r="O12" s="465">
        <v>30392.3</v>
      </c>
      <c r="P12" s="466">
        <f t="shared" si="1"/>
        <v>91.881817302343578</v>
      </c>
      <c r="Q12" s="467">
        <v>72</v>
      </c>
      <c r="R12" s="453"/>
      <c r="S12" s="468">
        <v>7</v>
      </c>
      <c r="T12" s="469" t="s">
        <v>245</v>
      </c>
      <c r="U12" s="470">
        <v>30936.400000000001</v>
      </c>
      <c r="V12" s="471">
        <f t="shared" si="4"/>
        <v>91.03948348062022</v>
      </c>
      <c r="W12" s="472">
        <v>70.8</v>
      </c>
      <c r="X12" s="453"/>
      <c r="Y12" s="468">
        <v>7</v>
      </c>
      <c r="Z12" s="469" t="s">
        <v>79</v>
      </c>
      <c r="AA12" s="470">
        <v>32078.7</v>
      </c>
      <c r="AB12" s="471">
        <f t="shared" si="2"/>
        <v>94.350505154487564</v>
      </c>
      <c r="AC12" s="476">
        <v>98.4</v>
      </c>
    </row>
    <row r="13" spans="1:29" ht="15.6" customHeight="1">
      <c r="A13" s="473">
        <v>8</v>
      </c>
      <c r="B13" s="353" t="s">
        <v>33</v>
      </c>
      <c r="C13" s="459">
        <v>26967.599999999999</v>
      </c>
      <c r="D13" s="460">
        <f t="shared" si="3"/>
        <v>85.433780551551536</v>
      </c>
      <c r="E13" s="461">
        <v>82.2</v>
      </c>
      <c r="F13" s="453"/>
      <c r="G13" s="473">
        <v>8</v>
      </c>
      <c r="H13" s="353" t="s">
        <v>79</v>
      </c>
      <c r="I13" s="459">
        <v>27928.2</v>
      </c>
      <c r="J13" s="460">
        <f t="shared" si="0"/>
        <v>84.314601585566876</v>
      </c>
      <c r="K13" s="462">
        <v>87.1</v>
      </c>
      <c r="L13" s="453"/>
      <c r="M13" s="474">
        <v>8</v>
      </c>
      <c r="N13" s="464" t="s">
        <v>79</v>
      </c>
      <c r="O13" s="465">
        <v>28748.6</v>
      </c>
      <c r="P13" s="466">
        <f t="shared" si="1"/>
        <v>86.912593416692857</v>
      </c>
      <c r="Q13" s="477">
        <v>90.2</v>
      </c>
      <c r="R13" s="453"/>
      <c r="S13" s="475">
        <v>8</v>
      </c>
      <c r="T13" s="469" t="s">
        <v>93</v>
      </c>
      <c r="U13" s="470">
        <v>29962.7</v>
      </c>
      <c r="V13" s="471">
        <f>U13/33981.3*100</f>
        <v>88.174083981483932</v>
      </c>
      <c r="W13" s="478">
        <v>38</v>
      </c>
      <c r="X13" s="453"/>
      <c r="Y13" s="475">
        <v>8</v>
      </c>
      <c r="Z13" s="469" t="s">
        <v>242</v>
      </c>
      <c r="AA13" s="470">
        <v>31674.9</v>
      </c>
      <c r="AB13" s="471">
        <f t="shared" si="2"/>
        <v>93.162840630009271</v>
      </c>
      <c r="AC13" s="478">
        <v>78.2</v>
      </c>
    </row>
    <row r="14" spans="1:29" ht="15.6" customHeight="1">
      <c r="A14" s="455">
        <v>9</v>
      </c>
      <c r="B14" s="353" t="s">
        <v>93</v>
      </c>
      <c r="C14" s="459">
        <v>26513.200000000001</v>
      </c>
      <c r="D14" s="460">
        <f t="shared" si="3"/>
        <v>83.99423421140169</v>
      </c>
      <c r="E14" s="461">
        <v>35.200000000000003</v>
      </c>
      <c r="F14" s="453"/>
      <c r="G14" s="455">
        <v>9</v>
      </c>
      <c r="H14" s="353" t="s">
        <v>33</v>
      </c>
      <c r="I14" s="459">
        <v>27702.9</v>
      </c>
      <c r="J14" s="460">
        <f t="shared" si="0"/>
        <v>83.634426001847601</v>
      </c>
      <c r="K14" s="462">
        <v>82.9</v>
      </c>
      <c r="L14" s="453"/>
      <c r="M14" s="463">
        <v>9</v>
      </c>
      <c r="N14" s="464" t="s">
        <v>33</v>
      </c>
      <c r="O14" s="465">
        <v>28306.2</v>
      </c>
      <c r="P14" s="466">
        <f t="shared" si="1"/>
        <v>85.575132415894757</v>
      </c>
      <c r="Q14" s="467">
        <v>84.8</v>
      </c>
      <c r="R14" s="453"/>
      <c r="S14" s="468">
        <v>9</v>
      </c>
      <c r="T14" s="469" t="s">
        <v>79</v>
      </c>
      <c r="U14" s="470">
        <v>29421</v>
      </c>
      <c r="V14" s="471">
        <f>U14/33981.3*100</f>
        <v>86.57997192573562</v>
      </c>
      <c r="W14" s="476">
        <v>90.2</v>
      </c>
      <c r="X14" s="453"/>
      <c r="Y14" s="468">
        <v>9</v>
      </c>
      <c r="Z14" s="469" t="s">
        <v>28</v>
      </c>
      <c r="AA14" s="470">
        <v>30548.7</v>
      </c>
      <c r="AB14" s="471">
        <f t="shared" si="2"/>
        <v>89.85043897704378</v>
      </c>
      <c r="AC14" s="476">
        <v>98.7</v>
      </c>
    </row>
    <row r="15" spans="1:29" ht="15.6" customHeight="1">
      <c r="A15" s="473">
        <v>10</v>
      </c>
      <c r="B15" s="353" t="s">
        <v>28</v>
      </c>
      <c r="C15" s="459">
        <v>25671.3</v>
      </c>
      <c r="D15" s="460">
        <f t="shared" si="3"/>
        <v>81.327081782325635</v>
      </c>
      <c r="E15" s="461">
        <v>89</v>
      </c>
      <c r="F15" s="453"/>
      <c r="G15" s="473">
        <v>10</v>
      </c>
      <c r="H15" s="353" t="s">
        <v>93</v>
      </c>
      <c r="I15" s="459">
        <v>27207.5</v>
      </c>
      <c r="J15" s="460">
        <f t="shared" si="0"/>
        <v>82.13882465176097</v>
      </c>
      <c r="K15" s="462">
        <v>34.700000000000003</v>
      </c>
      <c r="L15" s="453"/>
      <c r="M15" s="474">
        <v>10</v>
      </c>
      <c r="N15" s="464" t="s">
        <v>93</v>
      </c>
      <c r="O15" s="465">
        <v>27677.3</v>
      </c>
      <c r="P15" s="466">
        <f t="shared" si="1"/>
        <v>83.67384574455221</v>
      </c>
      <c r="Q15" s="467">
        <v>35.700000000000003</v>
      </c>
      <c r="R15" s="453"/>
      <c r="S15" s="475">
        <v>10</v>
      </c>
      <c r="T15" s="469" t="s">
        <v>33</v>
      </c>
      <c r="U15" s="470">
        <v>28940.400000000001</v>
      </c>
      <c r="V15" s="471">
        <f>U15/33981.3*100</f>
        <v>85.165664644966483</v>
      </c>
      <c r="W15" s="472">
        <v>85.6</v>
      </c>
      <c r="X15" s="453"/>
      <c r="Y15" s="475">
        <v>10</v>
      </c>
      <c r="Z15" s="349" t="s">
        <v>244</v>
      </c>
      <c r="AA15" s="470">
        <v>30328.400000000001</v>
      </c>
      <c r="AB15" s="471">
        <f t="shared" si="2"/>
        <v>89.202488271886367</v>
      </c>
      <c r="AC15" s="472">
        <v>78</v>
      </c>
    </row>
    <row r="16" spans="1:29" ht="15.6" customHeight="1">
      <c r="A16" s="455">
        <v>11</v>
      </c>
      <c r="B16" s="353" t="s">
        <v>245</v>
      </c>
      <c r="C16" s="459">
        <v>25345.200000000001</v>
      </c>
      <c r="D16" s="460">
        <f t="shared" si="3"/>
        <v>80.293991858199618</v>
      </c>
      <c r="E16" s="461">
        <v>61.9</v>
      </c>
      <c r="F16" s="453"/>
      <c r="G16" s="455">
        <v>11</v>
      </c>
      <c r="H16" s="353" t="s">
        <v>28</v>
      </c>
      <c r="I16" s="459">
        <v>26361.8</v>
      </c>
      <c r="J16" s="460">
        <f t="shared" si="0"/>
        <v>79.585675556548452</v>
      </c>
      <c r="K16" s="462">
        <v>87.8</v>
      </c>
      <c r="L16" s="453"/>
      <c r="M16" s="463">
        <v>11</v>
      </c>
      <c r="N16" s="464" t="s">
        <v>28</v>
      </c>
      <c r="O16" s="465">
        <v>27296.5</v>
      </c>
      <c r="P16" s="466">
        <f t="shared" si="1"/>
        <v>82.522613490700664</v>
      </c>
      <c r="Q16" s="477">
        <v>91.9</v>
      </c>
      <c r="R16" s="453"/>
      <c r="S16" s="468">
        <v>11</v>
      </c>
      <c r="T16" s="469" t="s">
        <v>28</v>
      </c>
      <c r="U16" s="470">
        <v>27492.400000000001</v>
      </c>
      <c r="V16" s="471">
        <f t="shared" si="4"/>
        <v>80.904497473610476</v>
      </c>
      <c r="W16" s="476">
        <v>90.7</v>
      </c>
      <c r="X16" s="453"/>
      <c r="Y16" s="468">
        <v>11</v>
      </c>
      <c r="Z16" s="469" t="s">
        <v>33</v>
      </c>
      <c r="AA16" s="470">
        <v>29474.9</v>
      </c>
      <c r="AB16" s="471">
        <f t="shared" si="2"/>
        <v>86.692157237606438</v>
      </c>
      <c r="AC16" s="478">
        <v>86.8</v>
      </c>
    </row>
    <row r="17" spans="1:29" ht="15.6" customHeight="1">
      <c r="A17" s="473">
        <v>12</v>
      </c>
      <c r="B17" s="353" t="s">
        <v>244</v>
      </c>
      <c r="C17" s="459">
        <v>24731.200000000001</v>
      </c>
      <c r="D17" s="460">
        <f t="shared" si="3"/>
        <v>78.348830210197846</v>
      </c>
      <c r="E17" s="461">
        <v>69.099999999999994</v>
      </c>
      <c r="F17" s="453"/>
      <c r="G17" s="473">
        <v>12</v>
      </c>
      <c r="H17" s="353" t="s">
        <v>8</v>
      </c>
      <c r="I17" s="459">
        <v>25694</v>
      </c>
      <c r="J17" s="460">
        <f t="shared" si="0"/>
        <v>77.569602521449838</v>
      </c>
      <c r="K17" s="462">
        <v>105.7</v>
      </c>
      <c r="L17" s="453"/>
      <c r="M17" s="474">
        <v>12</v>
      </c>
      <c r="N17" s="464" t="s">
        <v>8</v>
      </c>
      <c r="O17" s="465">
        <v>26698.1</v>
      </c>
      <c r="P17" s="466">
        <f t="shared" si="1"/>
        <v>80.713534234648222</v>
      </c>
      <c r="Q17" s="477">
        <v>108.1</v>
      </c>
      <c r="R17" s="453"/>
      <c r="S17" s="475">
        <v>12</v>
      </c>
      <c r="T17" s="469" t="s">
        <v>8</v>
      </c>
      <c r="U17" s="470">
        <v>27440.5</v>
      </c>
      <c r="V17" s="471">
        <f t="shared" si="4"/>
        <v>80.751766412703446</v>
      </c>
      <c r="W17" s="476">
        <v>108.4</v>
      </c>
      <c r="X17" s="453"/>
      <c r="Y17" s="475">
        <v>12</v>
      </c>
      <c r="Z17" s="469" t="s">
        <v>8</v>
      </c>
      <c r="AA17" s="470">
        <v>27342.9</v>
      </c>
      <c r="AB17" s="471">
        <f t="shared" si="2"/>
        <v>80.421476786423327</v>
      </c>
      <c r="AC17" s="476">
        <v>109.1</v>
      </c>
    </row>
    <row r="18" spans="1:29" ht="15.6" customHeight="1">
      <c r="A18" s="455">
        <v>13</v>
      </c>
      <c r="B18" s="353" t="s">
        <v>34</v>
      </c>
      <c r="C18" s="459">
        <v>24662</v>
      </c>
      <c r="D18" s="460">
        <f t="shared" si="3"/>
        <v>78.129603522833463</v>
      </c>
      <c r="E18" s="461">
        <v>58.8</v>
      </c>
      <c r="F18" s="453"/>
      <c r="G18" s="455">
        <v>13</v>
      </c>
      <c r="H18" s="353" t="s">
        <v>34</v>
      </c>
      <c r="I18" s="459">
        <v>25546.9</v>
      </c>
      <c r="J18" s="460">
        <f t="shared" si="0"/>
        <v>77.125510961906542</v>
      </c>
      <c r="K18" s="462">
        <v>56.7</v>
      </c>
      <c r="L18" s="453"/>
      <c r="M18" s="455">
        <v>13</v>
      </c>
      <c r="N18" s="349" t="s">
        <v>34</v>
      </c>
      <c r="O18" s="459">
        <v>26148.3</v>
      </c>
      <c r="P18" s="460">
        <f t="shared" si="1"/>
        <v>79.051382204271164</v>
      </c>
      <c r="Q18" s="461">
        <v>59.2</v>
      </c>
      <c r="R18" s="453"/>
      <c r="S18" s="468">
        <v>13</v>
      </c>
      <c r="T18" s="469" t="s">
        <v>34</v>
      </c>
      <c r="U18" s="470">
        <v>26285</v>
      </c>
      <c r="V18" s="471">
        <f t="shared" si="4"/>
        <v>77.35136678114138</v>
      </c>
      <c r="W18" s="472">
        <v>57.7</v>
      </c>
      <c r="X18" s="453"/>
      <c r="Y18" s="468">
        <v>13</v>
      </c>
      <c r="Z18" s="469" t="s">
        <v>34</v>
      </c>
      <c r="AA18" s="470">
        <v>26521.599999999999</v>
      </c>
      <c r="AB18" s="471">
        <f t="shared" si="2"/>
        <v>78.005853027250396</v>
      </c>
      <c r="AC18" s="472">
        <v>57.7</v>
      </c>
    </row>
    <row r="19" spans="1:29" ht="15.6" customHeight="1">
      <c r="A19" s="473">
        <v>14</v>
      </c>
      <c r="B19" s="353" t="s">
        <v>8</v>
      </c>
      <c r="C19" s="459">
        <v>24641.599999999999</v>
      </c>
      <c r="D19" s="460">
        <f t="shared" si="3"/>
        <v>78.064976002280957</v>
      </c>
      <c r="E19" s="461">
        <v>104.5</v>
      </c>
      <c r="F19" s="453"/>
      <c r="G19" s="473">
        <v>14</v>
      </c>
      <c r="H19" s="353" t="s">
        <v>244</v>
      </c>
      <c r="I19" s="459">
        <v>25061.8</v>
      </c>
      <c r="J19" s="460">
        <f t="shared" si="0"/>
        <v>75.661005077919796</v>
      </c>
      <c r="K19" s="462">
        <v>65.8</v>
      </c>
      <c r="L19" s="453"/>
      <c r="M19" s="473">
        <v>14</v>
      </c>
      <c r="N19" s="349" t="s">
        <v>244</v>
      </c>
      <c r="O19" s="459">
        <v>26037.9</v>
      </c>
      <c r="P19" s="460">
        <f t="shared" si="1"/>
        <v>78.717621592860425</v>
      </c>
      <c r="Q19" s="461">
        <v>69.5</v>
      </c>
      <c r="R19" s="453"/>
      <c r="S19" s="473">
        <v>14</v>
      </c>
      <c r="T19" s="349" t="s">
        <v>244</v>
      </c>
      <c r="U19" s="459">
        <v>26112</v>
      </c>
      <c r="V19" s="471">
        <f>U19/33981.3*100</f>
        <v>76.842263244784618</v>
      </c>
      <c r="W19" s="461">
        <v>68.400000000000006</v>
      </c>
      <c r="X19" s="453"/>
      <c r="Y19" s="475">
        <v>14</v>
      </c>
      <c r="Z19" s="349" t="s">
        <v>87</v>
      </c>
      <c r="AA19" s="459">
        <v>25986.7</v>
      </c>
      <c r="AB19" s="471">
        <f t="shared" si="2"/>
        <v>76.432594596979371</v>
      </c>
      <c r="AC19" s="461">
        <v>77.2</v>
      </c>
    </row>
    <row r="20" spans="1:29" ht="15.6" customHeight="1">
      <c r="A20" s="455">
        <v>15</v>
      </c>
      <c r="B20" s="353" t="s">
        <v>29</v>
      </c>
      <c r="C20" s="459">
        <v>23585.9</v>
      </c>
      <c r="D20" s="460">
        <f t="shared" si="3"/>
        <v>74.720501813688998</v>
      </c>
      <c r="E20" s="461">
        <v>61.7</v>
      </c>
      <c r="F20" s="453"/>
      <c r="G20" s="455">
        <v>15</v>
      </c>
      <c r="H20" s="353" t="s">
        <v>29</v>
      </c>
      <c r="I20" s="459">
        <v>24167.5</v>
      </c>
      <c r="J20" s="460">
        <f t="shared" si="0"/>
        <v>72.961133686352412</v>
      </c>
      <c r="K20" s="462">
        <v>59.7</v>
      </c>
      <c r="L20" s="453"/>
      <c r="M20" s="455">
        <v>15</v>
      </c>
      <c r="N20" s="349" t="s">
        <v>29</v>
      </c>
      <c r="O20" s="459">
        <v>24636.2</v>
      </c>
      <c r="P20" s="460">
        <f t="shared" si="1"/>
        <v>74.480010641642693</v>
      </c>
      <c r="Q20" s="461">
        <v>61.6</v>
      </c>
      <c r="R20" s="453"/>
      <c r="S20" s="455">
        <v>15</v>
      </c>
      <c r="T20" s="349" t="s">
        <v>29</v>
      </c>
      <c r="U20" s="459">
        <v>24905.8</v>
      </c>
      <c r="V20" s="471">
        <f t="shared" si="4"/>
        <v>73.292663906324947</v>
      </c>
      <c r="W20" s="461">
        <v>61.1</v>
      </c>
      <c r="X20" s="453"/>
      <c r="Y20" s="468">
        <v>15</v>
      </c>
      <c r="Z20" s="349" t="s">
        <v>29</v>
      </c>
      <c r="AA20" s="459">
        <v>25905.7</v>
      </c>
      <c r="AB20" s="471">
        <f t="shared" si="2"/>
        <v>76.194355799349992</v>
      </c>
      <c r="AC20" s="461">
        <v>62.1</v>
      </c>
    </row>
    <row r="21" spans="1:29" ht="15.6" customHeight="1">
      <c r="A21" s="473">
        <v>16</v>
      </c>
      <c r="B21" s="353" t="s">
        <v>87</v>
      </c>
      <c r="C21" s="459">
        <v>22689.1</v>
      </c>
      <c r="D21" s="460">
        <f t="shared" si="3"/>
        <v>71.879425321949597</v>
      </c>
      <c r="E21" s="461">
        <v>71.599999999999994</v>
      </c>
      <c r="F21" s="453"/>
      <c r="G21" s="473">
        <v>16</v>
      </c>
      <c r="H21" s="353" t="s">
        <v>87</v>
      </c>
      <c r="I21" s="459">
        <v>23527.7</v>
      </c>
      <c r="J21" s="460">
        <f t="shared" si="0"/>
        <v>71.029592015408866</v>
      </c>
      <c r="K21" s="462">
        <v>70.900000000000006</v>
      </c>
      <c r="L21" s="453"/>
      <c r="M21" s="473">
        <v>16</v>
      </c>
      <c r="N21" s="349" t="s">
        <v>32</v>
      </c>
      <c r="O21" s="459">
        <v>23972.6</v>
      </c>
      <c r="P21" s="460">
        <f t="shared" si="1"/>
        <v>72.473819140445499</v>
      </c>
      <c r="Q21" s="461">
        <v>86.4</v>
      </c>
      <c r="R21" s="453"/>
      <c r="S21" s="473">
        <v>16</v>
      </c>
      <c r="T21" s="349" t="s">
        <v>87</v>
      </c>
      <c r="U21" s="459">
        <v>24373.9</v>
      </c>
      <c r="V21" s="471">
        <f t="shared" si="4"/>
        <v>71.727391241653493</v>
      </c>
      <c r="W21" s="461">
        <v>72.099999999999994</v>
      </c>
      <c r="X21" s="453"/>
      <c r="Y21" s="475">
        <v>16</v>
      </c>
      <c r="Z21" s="469" t="s">
        <v>245</v>
      </c>
      <c r="AA21" s="459">
        <v>25611.8</v>
      </c>
      <c r="AB21" s="471">
        <f t="shared" si="2"/>
        <v>75.329931322519457</v>
      </c>
      <c r="AC21" s="461">
        <v>56.4</v>
      </c>
    </row>
    <row r="22" spans="1:29" ht="15.6" customHeight="1">
      <c r="A22" s="455">
        <v>17</v>
      </c>
      <c r="B22" s="353" t="s">
        <v>32</v>
      </c>
      <c r="C22" s="459">
        <v>22461.4</v>
      </c>
      <c r="D22" s="460">
        <f t="shared" si="3"/>
        <v>71.158068144017989</v>
      </c>
      <c r="E22" s="461">
        <v>84.5</v>
      </c>
      <c r="F22" s="453"/>
      <c r="G22" s="455">
        <v>17</v>
      </c>
      <c r="H22" s="353" t="s">
        <v>32</v>
      </c>
      <c r="I22" s="459">
        <v>23460.799999999999</v>
      </c>
      <c r="J22" s="460">
        <f t="shared" si="0"/>
        <v>70.827622434624033</v>
      </c>
      <c r="K22" s="462">
        <v>85.2</v>
      </c>
      <c r="L22" s="453"/>
      <c r="M22" s="455">
        <v>17</v>
      </c>
      <c r="N22" s="349" t="s">
        <v>87</v>
      </c>
      <c r="O22" s="459">
        <v>23676.3</v>
      </c>
      <c r="P22" s="460">
        <f t="shared" si="1"/>
        <v>71.578046774856702</v>
      </c>
      <c r="Q22" s="461">
        <v>71.599999999999994</v>
      </c>
      <c r="R22" s="453"/>
      <c r="S22" s="455">
        <v>17</v>
      </c>
      <c r="T22" s="349" t="s">
        <v>32</v>
      </c>
      <c r="U22" s="459">
        <v>23991.3</v>
      </c>
      <c r="V22" s="471">
        <f t="shared" si="4"/>
        <v>70.601477871652932</v>
      </c>
      <c r="W22" s="461">
        <v>83.9</v>
      </c>
      <c r="X22" s="453"/>
      <c r="Y22" s="468">
        <v>17</v>
      </c>
      <c r="Z22" s="349" t="s">
        <v>89</v>
      </c>
      <c r="AA22" s="459">
        <v>24520.5</v>
      </c>
      <c r="AB22" s="471">
        <f>AA22/33999.5*100</f>
        <v>72.120178237915269</v>
      </c>
      <c r="AC22" s="461">
        <v>79.2</v>
      </c>
    </row>
    <row r="23" spans="1:29" ht="15.6" customHeight="1">
      <c r="A23" s="473">
        <v>18</v>
      </c>
      <c r="B23" s="353" t="s">
        <v>31</v>
      </c>
      <c r="C23" s="459">
        <v>22391.7</v>
      </c>
      <c r="D23" s="460">
        <f t="shared" si="3"/>
        <v>70.937257448796956</v>
      </c>
      <c r="E23" s="461">
        <v>87</v>
      </c>
      <c r="F23" s="453"/>
      <c r="G23" s="473">
        <v>18</v>
      </c>
      <c r="H23" s="353" t="s">
        <v>89</v>
      </c>
      <c r="I23" s="459">
        <v>22214.2</v>
      </c>
      <c r="J23" s="460">
        <f t="shared" si="0"/>
        <v>67.064165343348279</v>
      </c>
      <c r="K23" s="462">
        <v>72.2</v>
      </c>
      <c r="L23" s="453"/>
      <c r="M23" s="473">
        <v>18</v>
      </c>
      <c r="N23" s="349" t="s">
        <v>70</v>
      </c>
      <c r="O23" s="459">
        <v>22508.9</v>
      </c>
      <c r="P23" s="460">
        <f t="shared" si="1"/>
        <v>68.048770164703612</v>
      </c>
      <c r="Q23" s="461">
        <v>40.200000000000003</v>
      </c>
      <c r="R23" s="453"/>
      <c r="S23" s="473">
        <v>18</v>
      </c>
      <c r="T23" s="349" t="s">
        <v>89</v>
      </c>
      <c r="U23" s="459">
        <v>23440.3</v>
      </c>
      <c r="V23" s="471">
        <f t="shared" si="4"/>
        <v>68.979997822331683</v>
      </c>
      <c r="W23" s="461">
        <v>73.599999999999994</v>
      </c>
      <c r="X23" s="453"/>
      <c r="Y23" s="475">
        <v>18</v>
      </c>
      <c r="Z23" s="349" t="s">
        <v>31</v>
      </c>
      <c r="AA23" s="459">
        <v>22471.7</v>
      </c>
      <c r="AB23" s="471">
        <f t="shared" si="2"/>
        <v>66.09420726775393</v>
      </c>
      <c r="AC23" s="461">
        <v>78.5</v>
      </c>
    </row>
    <row r="24" spans="1:29" ht="15.6" customHeight="1">
      <c r="A24" s="455">
        <v>19</v>
      </c>
      <c r="B24" s="353" t="s">
        <v>89</v>
      </c>
      <c r="C24" s="459">
        <v>22339.599999999999</v>
      </c>
      <c r="D24" s="460">
        <f t="shared" si="3"/>
        <v>70.772203830130991</v>
      </c>
      <c r="E24" s="461">
        <v>76</v>
      </c>
      <c r="F24" s="453"/>
      <c r="G24" s="455">
        <v>19</v>
      </c>
      <c r="H24" s="353" t="s">
        <v>31</v>
      </c>
      <c r="I24" s="459">
        <v>22165.599999999999</v>
      </c>
      <c r="J24" s="460">
        <f t="shared" si="0"/>
        <v>66.917443046993384</v>
      </c>
      <c r="K24" s="462">
        <v>82</v>
      </c>
      <c r="L24" s="453"/>
      <c r="M24" s="455">
        <v>19</v>
      </c>
      <c r="N24" s="349" t="s">
        <v>63</v>
      </c>
      <c r="O24" s="459">
        <v>22315</v>
      </c>
      <c r="P24" s="460">
        <f t="shared" si="1"/>
        <v>67.462572858974056</v>
      </c>
      <c r="Q24" s="479">
        <v>97.2</v>
      </c>
      <c r="R24" s="453"/>
      <c r="S24" s="455">
        <v>19</v>
      </c>
      <c r="T24" s="349" t="s">
        <v>70</v>
      </c>
      <c r="U24" s="459">
        <v>23329</v>
      </c>
      <c r="V24" s="471">
        <f t="shared" si="4"/>
        <v>68.652464737958809</v>
      </c>
      <c r="W24" s="460">
        <v>41.1</v>
      </c>
      <c r="X24" s="453"/>
      <c r="Y24" s="468">
        <v>19</v>
      </c>
      <c r="Z24" s="349" t="s">
        <v>70</v>
      </c>
      <c r="AA24" s="459">
        <v>22048.3</v>
      </c>
      <c r="AB24" s="471">
        <f t="shared" si="2"/>
        <v>64.848894836688771</v>
      </c>
      <c r="AC24" s="460">
        <v>39.1</v>
      </c>
    </row>
    <row r="25" spans="1:29" ht="15.6" customHeight="1">
      <c r="A25" s="473">
        <v>20</v>
      </c>
      <c r="B25" s="353" t="s">
        <v>70</v>
      </c>
      <c r="C25" s="459">
        <v>20758</v>
      </c>
      <c r="D25" s="460">
        <f t="shared" si="3"/>
        <v>65.761670177884085</v>
      </c>
      <c r="E25" s="461">
        <v>39.799999999999997</v>
      </c>
      <c r="F25" s="453"/>
      <c r="G25" s="473">
        <v>20</v>
      </c>
      <c r="H25" s="353" t="s">
        <v>70</v>
      </c>
      <c r="I25" s="459">
        <v>22037.9</v>
      </c>
      <c r="J25" s="460">
        <f t="shared" si="0"/>
        <v>66.53191964690042</v>
      </c>
      <c r="K25" s="462">
        <v>38.9</v>
      </c>
      <c r="L25" s="453"/>
      <c r="M25" s="473">
        <v>20</v>
      </c>
      <c r="N25" s="349" t="s">
        <v>89</v>
      </c>
      <c r="O25" s="459">
        <v>22246.5</v>
      </c>
      <c r="P25" s="460">
        <f t="shared" si="1"/>
        <v>67.255484073814316</v>
      </c>
      <c r="Q25" s="461">
        <v>71.8</v>
      </c>
      <c r="R25" s="453"/>
      <c r="S25" s="473">
        <v>20</v>
      </c>
      <c r="T25" s="349" t="s">
        <v>22</v>
      </c>
      <c r="U25" s="459">
        <v>23183.3</v>
      </c>
      <c r="V25" s="471">
        <f t="shared" si="4"/>
        <v>68.223699505316148</v>
      </c>
      <c r="W25" s="479">
        <v>106.8</v>
      </c>
      <c r="X25" s="453"/>
      <c r="Y25" s="475">
        <v>20</v>
      </c>
      <c r="Z25" s="349" t="s">
        <v>22</v>
      </c>
      <c r="AA25" s="459">
        <v>21267.1</v>
      </c>
      <c r="AB25" s="471">
        <f t="shared" si="2"/>
        <v>62.551213988440999</v>
      </c>
      <c r="AC25" s="479">
        <v>102.3</v>
      </c>
    </row>
    <row r="26" spans="1:29" ht="15.6" customHeight="1">
      <c r="A26" s="455">
        <v>21</v>
      </c>
      <c r="B26" s="353" t="s">
        <v>14</v>
      </c>
      <c r="C26" s="459">
        <v>19812.599999999999</v>
      </c>
      <c r="D26" s="460">
        <f t="shared" si="3"/>
        <v>62.766628122475488</v>
      </c>
      <c r="E26" s="461">
        <v>72</v>
      </c>
      <c r="F26" s="453"/>
      <c r="G26" s="455">
        <v>21</v>
      </c>
      <c r="H26" s="353" t="s">
        <v>14</v>
      </c>
      <c r="I26" s="459">
        <v>21681.7</v>
      </c>
      <c r="J26" s="460">
        <f t="shared" si="0"/>
        <v>65.456559935756161</v>
      </c>
      <c r="K26" s="462">
        <v>76.3</v>
      </c>
      <c r="L26" s="453"/>
      <c r="M26" s="455">
        <v>21</v>
      </c>
      <c r="N26" s="349" t="s">
        <v>31</v>
      </c>
      <c r="O26" s="459">
        <v>22244.799999999999</v>
      </c>
      <c r="P26" s="460">
        <f t="shared" si="1"/>
        <v>67.250344644109603</v>
      </c>
      <c r="Q26" s="461">
        <v>82.7</v>
      </c>
      <c r="R26" s="453"/>
      <c r="S26" s="455">
        <v>21</v>
      </c>
      <c r="T26" s="349" t="s">
        <v>47</v>
      </c>
      <c r="U26" s="459">
        <v>22593.5</v>
      </c>
      <c r="V26" s="471">
        <f t="shared" si="4"/>
        <v>66.48803900969061</v>
      </c>
      <c r="W26" s="461">
        <v>84.6</v>
      </c>
      <c r="X26" s="453"/>
      <c r="Y26" s="468">
        <v>21</v>
      </c>
      <c r="Z26" s="349" t="s">
        <v>32</v>
      </c>
      <c r="AA26" s="459">
        <v>21221.5</v>
      </c>
      <c r="AB26" s="471">
        <f t="shared" si="2"/>
        <v>62.417094369034842</v>
      </c>
      <c r="AC26" s="461">
        <v>75.2</v>
      </c>
    </row>
    <row r="27" spans="1:29" ht="15.6" customHeight="1">
      <c r="A27" s="473">
        <v>22</v>
      </c>
      <c r="B27" s="353" t="s">
        <v>63</v>
      </c>
      <c r="C27" s="459">
        <v>19425.7</v>
      </c>
      <c r="D27" s="460">
        <f t="shared" si="3"/>
        <v>61.540922842977309</v>
      </c>
      <c r="E27" s="461">
        <v>89.2</v>
      </c>
      <c r="F27" s="453"/>
      <c r="G27" s="473">
        <v>22</v>
      </c>
      <c r="H27" s="353" t="s">
        <v>63</v>
      </c>
      <c r="I27" s="459">
        <v>21528.1</v>
      </c>
      <c r="J27" s="460">
        <f t="shared" si="0"/>
        <v>64.992845023819726</v>
      </c>
      <c r="K27" s="462">
        <v>94.8</v>
      </c>
      <c r="L27" s="453"/>
      <c r="M27" s="473">
        <v>22</v>
      </c>
      <c r="N27" s="349" t="s">
        <v>14</v>
      </c>
      <c r="O27" s="459">
        <v>22082.9</v>
      </c>
      <c r="P27" s="460">
        <f t="shared" si="1"/>
        <v>66.760889544586064</v>
      </c>
      <c r="Q27" s="461">
        <v>76.8</v>
      </c>
      <c r="R27" s="453"/>
      <c r="S27" s="473">
        <v>22</v>
      </c>
      <c r="T27" s="349" t="s">
        <v>63</v>
      </c>
      <c r="U27" s="459">
        <v>22519.5</v>
      </c>
      <c r="V27" s="471">
        <f t="shared" si="4"/>
        <v>66.270272179110265</v>
      </c>
      <c r="W27" s="479">
        <v>97.1</v>
      </c>
      <c r="X27" s="453"/>
      <c r="Y27" s="475">
        <v>22</v>
      </c>
      <c r="Z27" s="349" t="s">
        <v>17</v>
      </c>
      <c r="AA27" s="459">
        <v>21055.599999999999</v>
      </c>
      <c r="AB27" s="471">
        <f>AA27/33999.5*100</f>
        <v>61.929146016853188</v>
      </c>
      <c r="AC27" s="479">
        <v>90.1</v>
      </c>
    </row>
    <row r="28" spans="1:29" ht="15.6" customHeight="1">
      <c r="A28" s="455">
        <v>23</v>
      </c>
      <c r="B28" s="353" t="s">
        <v>47</v>
      </c>
      <c r="C28" s="459">
        <v>18818</v>
      </c>
      <c r="D28" s="460">
        <f t="shared" si="3"/>
        <v>59.61571969396968</v>
      </c>
      <c r="E28" s="461">
        <v>76.099999999999994</v>
      </c>
      <c r="F28" s="453"/>
      <c r="G28" s="455">
        <v>23</v>
      </c>
      <c r="H28" s="353" t="s">
        <v>16</v>
      </c>
      <c r="I28" s="459">
        <v>20526.3</v>
      </c>
      <c r="J28" s="460">
        <f t="shared" si="0"/>
        <v>61.968433573442653</v>
      </c>
      <c r="K28" s="462">
        <v>89.3</v>
      </c>
      <c r="L28" s="453"/>
      <c r="M28" s="455">
        <v>23</v>
      </c>
      <c r="N28" s="349" t="s">
        <v>47</v>
      </c>
      <c r="O28" s="459">
        <v>21951.8</v>
      </c>
      <c r="P28" s="460">
        <f t="shared" si="1"/>
        <v>66.364548818535809</v>
      </c>
      <c r="Q28" s="461">
        <v>84</v>
      </c>
      <c r="R28" s="453"/>
      <c r="S28" s="455">
        <v>23</v>
      </c>
      <c r="T28" s="349" t="s">
        <v>17</v>
      </c>
      <c r="U28" s="459">
        <v>22434.799999999999</v>
      </c>
      <c r="V28" s="471">
        <f t="shared" si="4"/>
        <v>66.021017441946</v>
      </c>
      <c r="W28" s="479">
        <v>91.5</v>
      </c>
      <c r="X28" s="453"/>
      <c r="Y28" s="468">
        <v>23</v>
      </c>
      <c r="Z28" s="349" t="s">
        <v>47</v>
      </c>
      <c r="AA28" s="459">
        <v>20888.599999999999</v>
      </c>
      <c r="AB28" s="471">
        <f t="shared" si="2"/>
        <v>61.437962322975338</v>
      </c>
      <c r="AC28" s="480">
        <v>80.400000000000006</v>
      </c>
    </row>
    <row r="29" spans="1:29" ht="15.6" customHeight="1">
      <c r="A29" s="473">
        <v>24</v>
      </c>
      <c r="B29" s="353" t="s">
        <v>16</v>
      </c>
      <c r="C29" s="459">
        <v>18801.599999999999</v>
      </c>
      <c r="D29" s="460">
        <f t="shared" si="3"/>
        <v>59.563764236270615</v>
      </c>
      <c r="E29" s="461">
        <v>84.7</v>
      </c>
      <c r="F29" s="453"/>
      <c r="G29" s="473">
        <v>24</v>
      </c>
      <c r="H29" s="353" t="s">
        <v>17</v>
      </c>
      <c r="I29" s="459">
        <v>19999.3</v>
      </c>
      <c r="J29" s="460">
        <f t="shared" si="0"/>
        <v>60.377432540952427</v>
      </c>
      <c r="K29" s="462">
        <v>85.4</v>
      </c>
      <c r="L29" s="453"/>
      <c r="M29" s="473">
        <v>24</v>
      </c>
      <c r="N29" s="349" t="s">
        <v>22</v>
      </c>
      <c r="O29" s="459">
        <v>21558.400000000001</v>
      </c>
      <c r="P29" s="460">
        <f t="shared" si="1"/>
        <v>65.175224320990637</v>
      </c>
      <c r="Q29" s="479">
        <v>101.9</v>
      </c>
      <c r="R29" s="453"/>
      <c r="S29" s="473">
        <v>24</v>
      </c>
      <c r="T29" s="349" t="s">
        <v>31</v>
      </c>
      <c r="U29" s="459">
        <v>22365.200000000001</v>
      </c>
      <c r="V29" s="471">
        <f>U29/33981.3*100</f>
        <v>65.816198909400171</v>
      </c>
      <c r="W29" s="480">
        <v>82</v>
      </c>
      <c r="X29" s="453"/>
      <c r="Y29" s="475">
        <v>24</v>
      </c>
      <c r="Z29" s="349" t="s">
        <v>54</v>
      </c>
      <c r="AA29" s="459">
        <v>20829.099999999999</v>
      </c>
      <c r="AB29" s="471">
        <f t="shared" si="2"/>
        <v>61.262959749408076</v>
      </c>
      <c r="AC29" s="479">
        <v>100.1</v>
      </c>
    </row>
    <row r="30" spans="1:29" ht="15.6" customHeight="1">
      <c r="A30" s="455">
        <v>25</v>
      </c>
      <c r="B30" s="353" t="s">
        <v>69</v>
      </c>
      <c r="C30" s="459">
        <v>18647.3</v>
      </c>
      <c r="D30" s="460">
        <f t="shared" si="3"/>
        <v>59.074939411699475</v>
      </c>
      <c r="E30" s="461">
        <v>63.7</v>
      </c>
      <c r="F30" s="453"/>
      <c r="G30" s="455">
        <v>25</v>
      </c>
      <c r="H30" s="353" t="s">
        <v>47</v>
      </c>
      <c r="I30" s="459">
        <v>19958.400000000001</v>
      </c>
      <c r="J30" s="460">
        <f t="shared" si="0"/>
        <v>60.253956369740195</v>
      </c>
      <c r="K30" s="462">
        <v>77.099999999999994</v>
      </c>
      <c r="L30" s="453"/>
      <c r="M30" s="455">
        <v>25</v>
      </c>
      <c r="N30" s="349" t="s">
        <v>16</v>
      </c>
      <c r="O30" s="459">
        <v>21444.1</v>
      </c>
      <c r="P30" s="460">
        <f t="shared" si="1"/>
        <v>64.829673253198536</v>
      </c>
      <c r="Q30" s="479">
        <v>92.3</v>
      </c>
      <c r="R30" s="453"/>
      <c r="S30" s="455">
        <v>25</v>
      </c>
      <c r="T30" s="349" t="s">
        <v>14</v>
      </c>
      <c r="U30" s="459">
        <v>22286.5</v>
      </c>
      <c r="V30" s="471">
        <f t="shared" si="4"/>
        <v>65.584600942282961</v>
      </c>
      <c r="W30" s="480">
        <v>75.7</v>
      </c>
      <c r="X30" s="453"/>
      <c r="Y30" s="468">
        <v>25</v>
      </c>
      <c r="Z30" s="349" t="s">
        <v>14</v>
      </c>
      <c r="AA30" s="459">
        <v>20660.2</v>
      </c>
      <c r="AB30" s="471">
        <f t="shared" si="2"/>
        <v>60.766187738054981</v>
      </c>
      <c r="AC30" s="480">
        <v>70.2</v>
      </c>
    </row>
    <row r="31" spans="1:29" ht="15.6" customHeight="1">
      <c r="A31" s="473">
        <v>26</v>
      </c>
      <c r="B31" s="353" t="s">
        <v>17</v>
      </c>
      <c r="C31" s="459">
        <v>18579.8</v>
      </c>
      <c r="D31" s="460">
        <f t="shared" si="3"/>
        <v>58.861098351047815</v>
      </c>
      <c r="E31" s="461">
        <v>83.5</v>
      </c>
      <c r="F31" s="453"/>
      <c r="G31" s="473">
        <v>26</v>
      </c>
      <c r="H31" s="353" t="s">
        <v>22</v>
      </c>
      <c r="I31" s="459">
        <v>19771.5</v>
      </c>
      <c r="J31" s="460">
        <f t="shared" si="0"/>
        <v>59.689709514005031</v>
      </c>
      <c r="K31" s="462">
        <v>93.8</v>
      </c>
      <c r="L31" s="453"/>
      <c r="M31" s="473">
        <v>26</v>
      </c>
      <c r="N31" s="349" t="s">
        <v>17</v>
      </c>
      <c r="O31" s="459">
        <v>20920.900000000001</v>
      </c>
      <c r="P31" s="460">
        <f t="shared" si="1"/>
        <v>63.247938181730248</v>
      </c>
      <c r="Q31" s="461">
        <v>88.4</v>
      </c>
      <c r="R31" s="453"/>
      <c r="S31" s="473">
        <v>26</v>
      </c>
      <c r="T31" s="349" t="s">
        <v>16</v>
      </c>
      <c r="U31" s="459">
        <v>21719</v>
      </c>
      <c r="V31" s="471">
        <f t="shared" si="4"/>
        <v>63.914564775332309</v>
      </c>
      <c r="W31" s="479">
        <v>90.9</v>
      </c>
      <c r="X31" s="453"/>
      <c r="Y31" s="475">
        <v>26</v>
      </c>
      <c r="Z31" s="349" t="s">
        <v>25</v>
      </c>
      <c r="AA31" s="459">
        <v>20522.8</v>
      </c>
      <c r="AB31" s="471">
        <f t="shared" si="2"/>
        <v>60.362064148002169</v>
      </c>
      <c r="AC31" s="460">
        <v>77.7</v>
      </c>
    </row>
    <row r="32" spans="1:29" ht="15.6" customHeight="1">
      <c r="A32" s="455">
        <v>27</v>
      </c>
      <c r="B32" s="353" t="s">
        <v>24</v>
      </c>
      <c r="C32" s="459">
        <v>18561.7</v>
      </c>
      <c r="D32" s="460">
        <f t="shared" si="3"/>
        <v>58.803757266636048</v>
      </c>
      <c r="E32" s="461">
        <v>71.099999999999994</v>
      </c>
      <c r="F32" s="453"/>
      <c r="G32" s="455">
        <v>27</v>
      </c>
      <c r="H32" s="353" t="s">
        <v>69</v>
      </c>
      <c r="I32" s="459">
        <v>19469.900000000001</v>
      </c>
      <c r="J32" s="460">
        <f t="shared" si="0"/>
        <v>58.77918596296319</v>
      </c>
      <c r="K32" s="462">
        <v>63.9</v>
      </c>
      <c r="L32" s="453"/>
      <c r="M32" s="455">
        <v>27</v>
      </c>
      <c r="N32" s="349" t="s">
        <v>69</v>
      </c>
      <c r="O32" s="459">
        <v>20028.400000000001</v>
      </c>
      <c r="P32" s="460">
        <f t="shared" si="1"/>
        <v>60.549737586765673</v>
      </c>
      <c r="Q32" s="461">
        <v>66</v>
      </c>
      <c r="R32" s="453"/>
      <c r="S32" s="455">
        <v>27</v>
      </c>
      <c r="T32" s="349" t="s">
        <v>48</v>
      </c>
      <c r="U32" s="459">
        <v>21480.3</v>
      </c>
      <c r="V32" s="471">
        <f t="shared" si="4"/>
        <v>63.212119606960293</v>
      </c>
      <c r="W32" s="479">
        <v>90.9</v>
      </c>
      <c r="X32" s="453"/>
      <c r="Y32" s="468">
        <v>27</v>
      </c>
      <c r="Z32" s="349" t="s">
        <v>85</v>
      </c>
      <c r="AA32" s="459">
        <v>20504.7</v>
      </c>
      <c r="AB32" s="471">
        <f t="shared" si="2"/>
        <v>60.308828071001045</v>
      </c>
      <c r="AC32" s="460">
        <v>38.4</v>
      </c>
    </row>
    <row r="33" spans="1:29" ht="15.6" customHeight="1">
      <c r="A33" s="473">
        <v>28</v>
      </c>
      <c r="B33" s="353" t="s">
        <v>83</v>
      </c>
      <c r="C33" s="459">
        <v>18554.8</v>
      </c>
      <c r="D33" s="460">
        <f t="shared" si="3"/>
        <v>58.781897958213868</v>
      </c>
      <c r="E33" s="461">
        <v>59.1</v>
      </c>
      <c r="F33" s="453"/>
      <c r="G33" s="473">
        <v>28</v>
      </c>
      <c r="H33" s="353" t="s">
        <v>25</v>
      </c>
      <c r="I33" s="459">
        <v>19289.099999999999</v>
      </c>
      <c r="J33" s="460">
        <f t="shared" si="0"/>
        <v>58.233354868704666</v>
      </c>
      <c r="K33" s="462">
        <v>74.3</v>
      </c>
      <c r="L33" s="453"/>
      <c r="M33" s="473">
        <v>28</v>
      </c>
      <c r="N33" s="349" t="s">
        <v>48</v>
      </c>
      <c r="O33" s="459">
        <v>19953.099999999999</v>
      </c>
      <c r="P33" s="460">
        <f t="shared" si="1"/>
        <v>60.322091082787146</v>
      </c>
      <c r="Q33" s="461">
        <v>87.2</v>
      </c>
      <c r="R33" s="453"/>
      <c r="S33" s="473">
        <v>28</v>
      </c>
      <c r="T33" s="349" t="s">
        <v>12</v>
      </c>
      <c r="U33" s="459">
        <v>20581.2</v>
      </c>
      <c r="V33" s="471">
        <f t="shared" si="4"/>
        <v>60.566252615409056</v>
      </c>
      <c r="W33" s="461">
        <v>81.8</v>
      </c>
      <c r="X33" s="453"/>
      <c r="Y33" s="475">
        <v>28</v>
      </c>
      <c r="Z33" s="349" t="s">
        <v>63</v>
      </c>
      <c r="AA33" s="459">
        <v>20060.900000000001</v>
      </c>
      <c r="AB33" s="471">
        <f t="shared" si="2"/>
        <v>59.003514757569967</v>
      </c>
      <c r="AC33" s="461">
        <v>86.4</v>
      </c>
    </row>
    <row r="34" spans="1:29" ht="15.6" customHeight="1">
      <c r="A34" s="455">
        <v>29</v>
      </c>
      <c r="B34" s="353" t="s">
        <v>25</v>
      </c>
      <c r="C34" s="459">
        <v>18182.599999999999</v>
      </c>
      <c r="D34" s="460">
        <f t="shared" si="3"/>
        <v>57.602762509702046</v>
      </c>
      <c r="E34" s="461">
        <v>73.3</v>
      </c>
      <c r="F34" s="453"/>
      <c r="G34" s="455">
        <v>29</v>
      </c>
      <c r="H34" s="353" t="s">
        <v>24</v>
      </c>
      <c r="I34" s="459">
        <v>19068.3</v>
      </c>
      <c r="J34" s="460">
        <f t="shared" si="0"/>
        <v>57.566764682796048</v>
      </c>
      <c r="K34" s="462">
        <v>71.3</v>
      </c>
      <c r="L34" s="453"/>
      <c r="M34" s="455">
        <v>29</v>
      </c>
      <c r="N34" s="349" t="s">
        <v>241</v>
      </c>
      <c r="O34" s="459">
        <v>19946.400000000001</v>
      </c>
      <c r="P34" s="460">
        <f t="shared" si="1"/>
        <v>60.301835683362768</v>
      </c>
      <c r="Q34" s="461">
        <v>81.599999999999994</v>
      </c>
      <c r="R34" s="453"/>
      <c r="S34" s="455">
        <v>29</v>
      </c>
      <c r="T34" s="349" t="s">
        <v>25</v>
      </c>
      <c r="U34" s="459">
        <v>20417.3</v>
      </c>
      <c r="V34" s="471">
        <f t="shared" si="4"/>
        <v>60.083928513623661</v>
      </c>
      <c r="W34" s="461">
        <v>76.8</v>
      </c>
      <c r="X34" s="453"/>
      <c r="Y34" s="475">
        <v>29</v>
      </c>
      <c r="Z34" s="349" t="s">
        <v>24</v>
      </c>
      <c r="AA34" s="459">
        <v>19920.3</v>
      </c>
      <c r="AB34" s="471">
        <f t="shared" si="2"/>
        <v>58.589979264400952</v>
      </c>
      <c r="AC34" s="461">
        <v>73.099999999999994</v>
      </c>
    </row>
    <row r="35" spans="1:29" ht="15.6" customHeight="1">
      <c r="A35" s="473">
        <v>30</v>
      </c>
      <c r="B35" s="353" t="s">
        <v>71</v>
      </c>
      <c r="C35" s="459">
        <v>17894.099999999999</v>
      </c>
      <c r="D35" s="460">
        <f t="shared" si="3"/>
        <v>56.688789976398283</v>
      </c>
      <c r="E35" s="461">
        <v>63.4</v>
      </c>
      <c r="F35" s="453"/>
      <c r="G35" s="473">
        <v>30</v>
      </c>
      <c r="H35" s="353" t="s">
        <v>54</v>
      </c>
      <c r="I35" s="459">
        <v>18993</v>
      </c>
      <c r="J35" s="460">
        <f t="shared" si="0"/>
        <v>57.339435692764717</v>
      </c>
      <c r="K35" s="462">
        <v>89.5</v>
      </c>
      <c r="L35" s="453"/>
      <c r="M35" s="473">
        <v>30</v>
      </c>
      <c r="N35" s="349" t="s">
        <v>25</v>
      </c>
      <c r="O35" s="459">
        <v>19914.099999999999</v>
      </c>
      <c r="P35" s="460">
        <f t="shared" si="1"/>
        <v>60.204186518973572</v>
      </c>
      <c r="Q35" s="461">
        <v>76.8</v>
      </c>
      <c r="R35" s="453"/>
      <c r="S35" s="473">
        <v>30</v>
      </c>
      <c r="T35" s="349" t="s">
        <v>69</v>
      </c>
      <c r="U35" s="459">
        <v>20302.599999999999</v>
      </c>
      <c r="V35" s="471">
        <f t="shared" si="4"/>
        <v>59.746389926224118</v>
      </c>
      <c r="W35" s="461">
        <v>65.5</v>
      </c>
      <c r="X35" s="453"/>
      <c r="Y35" s="468">
        <v>30</v>
      </c>
      <c r="Z35" s="349" t="s">
        <v>83</v>
      </c>
      <c r="AA35" s="459">
        <v>19888.599999999999</v>
      </c>
      <c r="AB35" s="471">
        <f t="shared" si="2"/>
        <v>58.496742599155873</v>
      </c>
      <c r="AC35" s="461">
        <v>61.2</v>
      </c>
    </row>
    <row r="36" spans="1:29" ht="15.6" customHeight="1">
      <c r="A36" s="455">
        <v>31</v>
      </c>
      <c r="B36" s="353" t="s">
        <v>85</v>
      </c>
      <c r="C36" s="459">
        <v>17805.7</v>
      </c>
      <c r="D36" s="460">
        <f t="shared" si="3"/>
        <v>56.408737387337446</v>
      </c>
      <c r="E36" s="461">
        <v>36</v>
      </c>
      <c r="F36" s="453"/>
      <c r="G36" s="455">
        <v>31</v>
      </c>
      <c r="H36" s="353" t="s">
        <v>83</v>
      </c>
      <c r="I36" s="459">
        <v>18826</v>
      </c>
      <c r="J36" s="460">
        <f t="shared" si="0"/>
        <v>56.835266485125487</v>
      </c>
      <c r="K36" s="462">
        <v>55.9</v>
      </c>
      <c r="L36" s="453"/>
      <c r="M36" s="455">
        <v>31</v>
      </c>
      <c r="N36" s="349" t="s">
        <v>10</v>
      </c>
      <c r="O36" s="459">
        <v>19520.8</v>
      </c>
      <c r="P36" s="460">
        <f t="shared" si="1"/>
        <v>59.015164340822793</v>
      </c>
      <c r="Q36" s="461">
        <v>83.3</v>
      </c>
      <c r="R36" s="453"/>
      <c r="S36" s="455">
        <v>31</v>
      </c>
      <c r="T36" s="349" t="s">
        <v>24</v>
      </c>
      <c r="U36" s="459">
        <v>20090.900000000001</v>
      </c>
      <c r="V36" s="471">
        <f t="shared" si="4"/>
        <v>59.123400223063861</v>
      </c>
      <c r="W36" s="461">
        <v>73.8</v>
      </c>
      <c r="X36" s="453"/>
      <c r="Y36" s="475">
        <v>31</v>
      </c>
      <c r="Z36" s="349" t="s">
        <v>69</v>
      </c>
      <c r="AA36" s="459">
        <v>19877.099999999999</v>
      </c>
      <c r="AB36" s="471">
        <f t="shared" si="2"/>
        <v>58.462918572331944</v>
      </c>
      <c r="AC36" s="461">
        <v>65.5</v>
      </c>
    </row>
    <row r="37" spans="1:29" ht="15.6" customHeight="1">
      <c r="A37" s="473">
        <v>32</v>
      </c>
      <c r="B37" s="353" t="s">
        <v>9</v>
      </c>
      <c r="C37" s="459">
        <v>17633.099999999999</v>
      </c>
      <c r="D37" s="460">
        <f t="shared" si="3"/>
        <v>55.861937875211851</v>
      </c>
      <c r="E37" s="461">
        <v>87.5</v>
      </c>
      <c r="F37" s="453"/>
      <c r="G37" s="473">
        <v>32</v>
      </c>
      <c r="H37" s="353" t="s">
        <v>9</v>
      </c>
      <c r="I37" s="459">
        <v>18810.3</v>
      </c>
      <c r="J37" s="460">
        <f t="shared" si="0"/>
        <v>56.78786854165282</v>
      </c>
      <c r="K37" s="462">
        <v>88.5</v>
      </c>
      <c r="L37" s="453"/>
      <c r="M37" s="473">
        <v>32</v>
      </c>
      <c r="N37" s="349" t="s">
        <v>9</v>
      </c>
      <c r="O37" s="459">
        <v>19501.7</v>
      </c>
      <c r="P37" s="460">
        <f t="shared" si="1"/>
        <v>58.957421336493589</v>
      </c>
      <c r="Q37" s="479">
        <v>91.7</v>
      </c>
      <c r="R37" s="453"/>
      <c r="S37" s="473">
        <v>32</v>
      </c>
      <c r="T37" s="349" t="s">
        <v>54</v>
      </c>
      <c r="U37" s="459">
        <v>19958.400000000001</v>
      </c>
      <c r="V37" s="471">
        <f t="shared" si="4"/>
        <v>58.733479884524719</v>
      </c>
      <c r="W37" s="479">
        <v>90.6</v>
      </c>
      <c r="X37" s="453"/>
      <c r="Y37" s="468">
        <v>32</v>
      </c>
      <c r="Z37" s="349" t="s">
        <v>16</v>
      </c>
      <c r="AA37" s="459">
        <v>19867.8</v>
      </c>
      <c r="AB37" s="471">
        <f t="shared" si="2"/>
        <v>58.435565228900423</v>
      </c>
      <c r="AC37" s="460">
        <v>85.5</v>
      </c>
    </row>
    <row r="38" spans="1:29" ht="15.6" customHeight="1">
      <c r="A38" s="455">
        <v>33</v>
      </c>
      <c r="B38" s="353" t="s">
        <v>22</v>
      </c>
      <c r="C38" s="459">
        <v>17613</v>
      </c>
      <c r="D38" s="460">
        <f t="shared" si="3"/>
        <v>55.798260759373363</v>
      </c>
      <c r="E38" s="461">
        <v>88</v>
      </c>
      <c r="F38" s="453"/>
      <c r="G38" s="455">
        <v>33</v>
      </c>
      <c r="H38" s="353" t="s">
        <v>71</v>
      </c>
      <c r="I38" s="459">
        <v>18725.5</v>
      </c>
      <c r="J38" s="460">
        <f t="shared" si="0"/>
        <v>56.531859267354591</v>
      </c>
      <c r="K38" s="462">
        <v>64.2</v>
      </c>
      <c r="L38" s="453"/>
      <c r="M38" s="455">
        <v>33</v>
      </c>
      <c r="N38" s="349" t="s">
        <v>24</v>
      </c>
      <c r="O38" s="459">
        <v>19479.400000000001</v>
      </c>
      <c r="P38" s="460">
        <f t="shared" si="1"/>
        <v>58.890004111543767</v>
      </c>
      <c r="Q38" s="461">
        <v>72.599999999999994</v>
      </c>
      <c r="R38" s="453"/>
      <c r="S38" s="455">
        <v>33</v>
      </c>
      <c r="T38" s="349" t="s">
        <v>9</v>
      </c>
      <c r="U38" s="459">
        <v>19937.400000000001</v>
      </c>
      <c r="V38" s="471">
        <f t="shared" si="4"/>
        <v>58.671681189360022</v>
      </c>
      <c r="W38" s="479">
        <v>92.3</v>
      </c>
      <c r="X38" s="453"/>
      <c r="Y38" s="475">
        <v>33</v>
      </c>
      <c r="Z38" s="349" t="s">
        <v>10</v>
      </c>
      <c r="AA38" s="459">
        <v>19792.5</v>
      </c>
      <c r="AB38" s="471">
        <f t="shared" si="2"/>
        <v>58.214091383696818</v>
      </c>
      <c r="AC38" s="460">
        <v>83.5</v>
      </c>
    </row>
    <row r="39" spans="1:29" ht="15.6" customHeight="1">
      <c r="A39" s="481"/>
      <c r="B39" s="482" t="s">
        <v>240</v>
      </c>
      <c r="C39" s="481">
        <v>17029.900000000001</v>
      </c>
      <c r="D39" s="483">
        <f t="shared" si="3"/>
        <v>53.950990796914354</v>
      </c>
      <c r="E39" s="484"/>
      <c r="F39" s="453"/>
      <c r="G39" s="473">
        <v>34</v>
      </c>
      <c r="H39" s="353" t="s">
        <v>85</v>
      </c>
      <c r="I39" s="459">
        <v>18511.599999999999</v>
      </c>
      <c r="J39" s="460">
        <f t="shared" si="0"/>
        <v>55.886100024755606</v>
      </c>
      <c r="K39" s="462">
        <v>34.700000000000003</v>
      </c>
      <c r="L39" s="453"/>
      <c r="M39" s="473">
        <v>34</v>
      </c>
      <c r="N39" s="349" t="s">
        <v>83</v>
      </c>
      <c r="O39" s="459">
        <v>19387.2</v>
      </c>
      <c r="P39" s="460">
        <f t="shared" si="1"/>
        <v>58.611265629912687</v>
      </c>
      <c r="Q39" s="461">
        <v>58.1</v>
      </c>
      <c r="R39" s="453"/>
      <c r="S39" s="473">
        <v>34</v>
      </c>
      <c r="T39" s="349" t="s">
        <v>20</v>
      </c>
      <c r="U39" s="459">
        <v>19855.8</v>
      </c>
      <c r="V39" s="471">
        <f t="shared" si="4"/>
        <v>58.43154911672007</v>
      </c>
      <c r="W39" s="461">
        <v>78.099999999999994</v>
      </c>
      <c r="X39" s="453"/>
      <c r="Y39" s="468">
        <v>34</v>
      </c>
      <c r="Z39" s="349" t="s">
        <v>9</v>
      </c>
      <c r="AA39" s="459">
        <v>19517.599999999999</v>
      </c>
      <c r="AB39" s="471">
        <f t="shared" si="2"/>
        <v>57.405550081618841</v>
      </c>
      <c r="AC39" s="461">
        <v>92.5</v>
      </c>
    </row>
    <row r="40" spans="1:29" ht="15.6" customHeight="1">
      <c r="A40" s="485">
        <v>34</v>
      </c>
      <c r="B40" s="486" t="s">
        <v>10</v>
      </c>
      <c r="C40" s="487">
        <v>17020.5</v>
      </c>
      <c r="D40" s="488">
        <f t="shared" si="3"/>
        <v>53.921211449208784</v>
      </c>
      <c r="E40" s="488">
        <v>75.5</v>
      </c>
      <c r="F40" s="453"/>
      <c r="G40" s="455">
        <v>35</v>
      </c>
      <c r="H40" s="353" t="s">
        <v>10</v>
      </c>
      <c r="I40" s="459">
        <v>18474.8</v>
      </c>
      <c r="J40" s="460">
        <f t="shared" si="0"/>
        <v>55.775001660437503</v>
      </c>
      <c r="K40" s="462">
        <v>78.8</v>
      </c>
      <c r="L40" s="453"/>
      <c r="M40" s="455">
        <v>35</v>
      </c>
      <c r="N40" s="349" t="s">
        <v>20</v>
      </c>
      <c r="O40" s="459">
        <v>19359.2</v>
      </c>
      <c r="P40" s="460">
        <f t="shared" si="1"/>
        <v>58.526616199482426</v>
      </c>
      <c r="Q40" s="461">
        <v>78</v>
      </c>
      <c r="R40" s="453"/>
      <c r="S40" s="455">
        <v>35</v>
      </c>
      <c r="T40" s="349" t="s">
        <v>10</v>
      </c>
      <c r="U40" s="459">
        <v>19848.2</v>
      </c>
      <c r="V40" s="471">
        <f t="shared" si="4"/>
        <v>58.409183874660478</v>
      </c>
      <c r="W40" s="461">
        <v>82.9</v>
      </c>
      <c r="X40" s="453"/>
      <c r="Y40" s="475">
        <v>35</v>
      </c>
      <c r="Z40" s="349" t="s">
        <v>120</v>
      </c>
      <c r="AA40" s="459">
        <v>19331.599999999999</v>
      </c>
      <c r="AB40" s="471">
        <f>AA40/33999.5*100</f>
        <v>56.858483212988418</v>
      </c>
      <c r="AC40" s="461">
        <v>80.3</v>
      </c>
    </row>
    <row r="41" spans="1:29" ht="15.6" customHeight="1">
      <c r="A41" s="485">
        <v>35</v>
      </c>
      <c r="B41" s="486" t="s">
        <v>20</v>
      </c>
      <c r="C41" s="487">
        <v>17004.400000000001</v>
      </c>
      <c r="D41" s="488">
        <f t="shared" si="3"/>
        <v>53.870206396223729</v>
      </c>
      <c r="E41" s="488">
        <v>72.7</v>
      </c>
      <c r="F41" s="453"/>
      <c r="G41" s="473">
        <v>36</v>
      </c>
      <c r="H41" s="353" t="s">
        <v>241</v>
      </c>
      <c r="I41" s="459">
        <v>18346.400000000001</v>
      </c>
      <c r="J41" s="460">
        <f t="shared" si="0"/>
        <v>55.387364976240647</v>
      </c>
      <c r="K41" s="462">
        <v>75.5</v>
      </c>
      <c r="L41" s="453"/>
      <c r="M41" s="473">
        <v>36</v>
      </c>
      <c r="N41" s="349" t="s">
        <v>71</v>
      </c>
      <c r="O41" s="459">
        <v>19295.900000000001</v>
      </c>
      <c r="P41" s="460">
        <f t="shared" si="1"/>
        <v>58.335248022831166</v>
      </c>
      <c r="Q41" s="461">
        <v>66.2</v>
      </c>
      <c r="R41" s="453"/>
      <c r="S41" s="473">
        <v>36</v>
      </c>
      <c r="T41" s="349" t="s">
        <v>83</v>
      </c>
      <c r="U41" s="459">
        <v>19755</v>
      </c>
      <c r="V41" s="471">
        <f t="shared" si="4"/>
        <v>58.134915379929538</v>
      </c>
      <c r="W41" s="461">
        <v>58.2</v>
      </c>
      <c r="X41" s="453"/>
      <c r="Y41" s="468">
        <v>36</v>
      </c>
      <c r="Z41" s="349" t="s">
        <v>74</v>
      </c>
      <c r="AA41" s="459">
        <v>19173.2</v>
      </c>
      <c r="AB41" s="471">
        <f t="shared" si="2"/>
        <v>56.392594008735422</v>
      </c>
      <c r="AC41" s="460">
        <v>68</v>
      </c>
    </row>
    <row r="42" spans="1:29" ht="15.6" customHeight="1">
      <c r="A42" s="485">
        <v>36</v>
      </c>
      <c r="B42" s="486" t="s">
        <v>54</v>
      </c>
      <c r="C42" s="487">
        <v>16941.900000000001</v>
      </c>
      <c r="D42" s="488">
        <f t="shared" si="3"/>
        <v>53.672205414138865</v>
      </c>
      <c r="E42" s="488">
        <v>85.2</v>
      </c>
      <c r="F42" s="453"/>
      <c r="G42" s="455">
        <v>37</v>
      </c>
      <c r="H42" s="353" t="s">
        <v>20</v>
      </c>
      <c r="I42" s="459">
        <v>18245.599999999999</v>
      </c>
      <c r="J42" s="460">
        <f t="shared" si="0"/>
        <v>55.083052065282359</v>
      </c>
      <c r="K42" s="462">
        <v>73.7</v>
      </c>
      <c r="L42" s="453"/>
      <c r="M42" s="455">
        <v>37</v>
      </c>
      <c r="N42" s="349" t="s">
        <v>54</v>
      </c>
      <c r="O42" s="459">
        <v>19277.2</v>
      </c>
      <c r="P42" s="460">
        <f t="shared" si="1"/>
        <v>58.278714296079528</v>
      </c>
      <c r="Q42" s="479">
        <v>91.2</v>
      </c>
      <c r="R42" s="453"/>
      <c r="S42" s="455">
        <v>37</v>
      </c>
      <c r="T42" s="349" t="s">
        <v>19</v>
      </c>
      <c r="U42" s="459">
        <v>19700.900000000001</v>
      </c>
      <c r="V42" s="471">
        <f t="shared" si="4"/>
        <v>57.975710170005271</v>
      </c>
      <c r="W42" s="479">
        <v>91</v>
      </c>
      <c r="X42" s="453"/>
      <c r="Y42" s="475">
        <v>37</v>
      </c>
      <c r="Z42" s="349" t="s">
        <v>71</v>
      </c>
      <c r="AA42" s="459">
        <v>19149.2</v>
      </c>
      <c r="AB42" s="471">
        <f t="shared" si="2"/>
        <v>56.322004735363763</v>
      </c>
      <c r="AC42" s="460">
        <v>65.7</v>
      </c>
    </row>
    <row r="43" spans="1:29" ht="15.6" customHeight="1">
      <c r="A43" s="485">
        <v>37</v>
      </c>
      <c r="B43" s="486" t="s">
        <v>241</v>
      </c>
      <c r="C43" s="487">
        <v>16407</v>
      </c>
      <c r="D43" s="488">
        <f t="shared" si="3"/>
        <v>51.977633809063697</v>
      </c>
      <c r="E43" s="488">
        <v>70.2</v>
      </c>
      <c r="F43" s="453"/>
      <c r="G43" s="489"/>
      <c r="H43" s="490" t="s">
        <v>240</v>
      </c>
      <c r="I43" s="491">
        <v>17886.8</v>
      </c>
      <c r="J43" s="492">
        <f t="shared" si="0"/>
        <v>53.99984301318085</v>
      </c>
      <c r="K43" s="493"/>
      <c r="L43" s="453"/>
      <c r="M43" s="473">
        <v>38</v>
      </c>
      <c r="N43" s="349" t="s">
        <v>85</v>
      </c>
      <c r="O43" s="459">
        <v>19055.7</v>
      </c>
      <c r="P43" s="460">
        <f t="shared" si="1"/>
        <v>57.609076837497284</v>
      </c>
      <c r="Q43" s="461">
        <v>58.1</v>
      </c>
      <c r="R43" s="453"/>
      <c r="S43" s="473">
        <v>38</v>
      </c>
      <c r="T43" s="349" t="s">
        <v>85</v>
      </c>
      <c r="U43" s="459">
        <v>19669.5</v>
      </c>
      <c r="V43" s="471">
        <f t="shared" si="4"/>
        <v>57.883306406759004</v>
      </c>
      <c r="W43" s="461">
        <v>36.299999999999997</v>
      </c>
      <c r="X43" s="453"/>
      <c r="Y43" s="475">
        <v>38</v>
      </c>
      <c r="Z43" s="349" t="s">
        <v>12</v>
      </c>
      <c r="AA43" s="459">
        <v>19122.599999999999</v>
      </c>
      <c r="AB43" s="471">
        <f t="shared" si="2"/>
        <v>56.24376829071015</v>
      </c>
      <c r="AC43" s="461">
        <v>78.099999999999994</v>
      </c>
    </row>
    <row r="44" spans="1:29" ht="15.6" customHeight="1">
      <c r="A44" s="485">
        <v>38</v>
      </c>
      <c r="B44" s="486" t="s">
        <v>35</v>
      </c>
      <c r="C44" s="487">
        <v>16348.3</v>
      </c>
      <c r="D44" s="488">
        <f t="shared" si="3"/>
        <v>51.791671286689578</v>
      </c>
      <c r="E44" s="488">
        <v>65.400000000000006</v>
      </c>
      <c r="F44" s="453"/>
      <c r="G44" s="494">
        <v>38</v>
      </c>
      <c r="H44" s="495" t="s">
        <v>19</v>
      </c>
      <c r="I44" s="496">
        <v>17269</v>
      </c>
      <c r="J44" s="497">
        <f t="shared" si="0"/>
        <v>52.134718842644858</v>
      </c>
      <c r="K44" s="498">
        <v>82</v>
      </c>
      <c r="L44" s="453"/>
      <c r="M44" s="455">
        <v>39</v>
      </c>
      <c r="N44" s="349" t="s">
        <v>19</v>
      </c>
      <c r="O44" s="459">
        <v>19050.7</v>
      </c>
      <c r="P44" s="460">
        <f t="shared" si="1"/>
        <v>57.593960867777596</v>
      </c>
      <c r="Q44" s="479">
        <v>90</v>
      </c>
      <c r="R44" s="453"/>
      <c r="S44" s="455">
        <v>39</v>
      </c>
      <c r="T44" s="349" t="s">
        <v>71</v>
      </c>
      <c r="U44" s="459">
        <v>19626.099999999999</v>
      </c>
      <c r="V44" s="471">
        <f t="shared" si="4"/>
        <v>57.755589103418636</v>
      </c>
      <c r="W44" s="480">
        <v>65.8</v>
      </c>
      <c r="X44" s="453"/>
      <c r="Y44" s="468">
        <v>39</v>
      </c>
      <c r="Z44" s="349" t="s">
        <v>20</v>
      </c>
      <c r="AA44" s="459">
        <v>19090.099999999999</v>
      </c>
      <c r="AB44" s="471">
        <f t="shared" si="2"/>
        <v>56.148178649686017</v>
      </c>
      <c r="AC44" s="480">
        <v>76.5</v>
      </c>
    </row>
    <row r="45" spans="1:29" ht="15.6" customHeight="1">
      <c r="A45" s="485">
        <v>39</v>
      </c>
      <c r="B45" s="486" t="s">
        <v>78</v>
      </c>
      <c r="C45" s="487">
        <v>16207.3</v>
      </c>
      <c r="D45" s="488">
        <f t="shared" si="3"/>
        <v>51.344981071106112</v>
      </c>
      <c r="E45" s="488">
        <v>48.9</v>
      </c>
      <c r="F45" s="453"/>
      <c r="G45" s="494">
        <v>39</v>
      </c>
      <c r="H45" s="495" t="s">
        <v>44</v>
      </c>
      <c r="I45" s="496">
        <v>17183.099999999999</v>
      </c>
      <c r="J45" s="497">
        <f t="shared" si="0"/>
        <v>51.875388693326244</v>
      </c>
      <c r="K45" s="498">
        <v>85.2</v>
      </c>
      <c r="L45" s="453"/>
      <c r="M45" s="499"/>
      <c r="N45" s="500" t="s">
        <v>240</v>
      </c>
      <c r="O45" s="501">
        <v>18937.5</v>
      </c>
      <c r="P45" s="502">
        <f>O45/33077.6*100</f>
        <v>57.251735313323827</v>
      </c>
      <c r="Q45" s="503"/>
      <c r="R45" s="453"/>
      <c r="S45" s="499"/>
      <c r="T45" s="500" t="s">
        <v>240</v>
      </c>
      <c r="U45" s="501">
        <v>19455.099999999999</v>
      </c>
      <c r="V45" s="502">
        <f t="shared" si="4"/>
        <v>57.252371157077562</v>
      </c>
      <c r="W45" s="503"/>
      <c r="X45" s="453"/>
      <c r="Y45" s="499"/>
      <c r="Z45" s="500" t="s">
        <v>240</v>
      </c>
      <c r="AA45" s="501">
        <v>18904.2</v>
      </c>
      <c r="AB45" s="502">
        <f t="shared" si="2"/>
        <v>55.601405903027988</v>
      </c>
      <c r="AC45" s="503"/>
    </row>
    <row r="46" spans="1:29" ht="15.6" customHeight="1">
      <c r="A46" s="485">
        <v>40</v>
      </c>
      <c r="B46" s="486" t="s">
        <v>39</v>
      </c>
      <c r="C46" s="487">
        <v>16201</v>
      </c>
      <c r="D46" s="488">
        <f t="shared" si="3"/>
        <v>51.325022572111955</v>
      </c>
      <c r="E46" s="488">
        <v>79</v>
      </c>
      <c r="F46" s="453"/>
      <c r="G46" s="494">
        <v>40</v>
      </c>
      <c r="H46" s="495" t="s">
        <v>55</v>
      </c>
      <c r="I46" s="496">
        <v>17072</v>
      </c>
      <c r="J46" s="497">
        <f t="shared" si="0"/>
        <v>51.53998031626805</v>
      </c>
      <c r="K46" s="498">
        <v>79.599999999999994</v>
      </c>
      <c r="L46" s="453"/>
      <c r="M46" s="504">
        <v>40</v>
      </c>
      <c r="N46" s="505" t="s">
        <v>74</v>
      </c>
      <c r="O46" s="506">
        <v>18445.3</v>
      </c>
      <c r="P46" s="479">
        <f t="shared" si="1"/>
        <v>55.763719254117596</v>
      </c>
      <c r="Q46" s="479">
        <v>66.3</v>
      </c>
      <c r="R46" s="453"/>
      <c r="S46" s="504">
        <v>40</v>
      </c>
      <c r="T46" s="505" t="s">
        <v>120</v>
      </c>
      <c r="U46" s="506">
        <v>19388</v>
      </c>
      <c r="V46" s="479">
        <f t="shared" si="4"/>
        <v>57.054909612051333</v>
      </c>
      <c r="W46" s="479">
        <v>78.5</v>
      </c>
      <c r="X46" s="453"/>
      <c r="Y46" s="504">
        <v>40</v>
      </c>
      <c r="Z46" s="505" t="s">
        <v>51</v>
      </c>
      <c r="AA46" s="506">
        <v>18632.3</v>
      </c>
      <c r="AB46" s="479">
        <f t="shared" si="2"/>
        <v>54.801688260121473</v>
      </c>
      <c r="AC46" s="479">
        <v>76.8</v>
      </c>
    </row>
    <row r="47" spans="1:29" ht="15.6" customHeight="1">
      <c r="A47" s="485">
        <v>41</v>
      </c>
      <c r="B47" s="486" t="s">
        <v>55</v>
      </c>
      <c r="C47" s="487">
        <v>16156.1</v>
      </c>
      <c r="D47" s="488">
        <f t="shared" si="3"/>
        <v>51.182778666582188</v>
      </c>
      <c r="E47" s="488">
        <v>79.8</v>
      </c>
      <c r="F47" s="453"/>
      <c r="G47" s="494">
        <v>41</v>
      </c>
      <c r="H47" s="495" t="s">
        <v>74</v>
      </c>
      <c r="I47" s="496">
        <v>16936.7</v>
      </c>
      <c r="J47" s="497">
        <f t="shared" si="0"/>
        <v>51.131512688761546</v>
      </c>
      <c r="K47" s="498">
        <v>59.6</v>
      </c>
      <c r="L47" s="453"/>
      <c r="M47" s="507">
        <v>41</v>
      </c>
      <c r="N47" s="505" t="s">
        <v>55</v>
      </c>
      <c r="O47" s="506">
        <v>18131.599999999999</v>
      </c>
      <c r="P47" s="479">
        <f t="shared" si="1"/>
        <v>54.815343313904272</v>
      </c>
      <c r="Q47" s="479">
        <v>83.5</v>
      </c>
      <c r="R47" s="453"/>
      <c r="S47" s="507">
        <v>41</v>
      </c>
      <c r="T47" s="505" t="s">
        <v>74</v>
      </c>
      <c r="U47" s="506">
        <v>19196.900000000001</v>
      </c>
      <c r="V47" s="479">
        <f t="shared" si="4"/>
        <v>56.49254148605263</v>
      </c>
      <c r="W47" s="479">
        <v>66.900000000000006</v>
      </c>
      <c r="X47" s="453"/>
      <c r="Y47" s="507">
        <v>41</v>
      </c>
      <c r="Z47" s="505" t="s">
        <v>92</v>
      </c>
      <c r="AA47" s="506">
        <v>18168</v>
      </c>
      <c r="AB47" s="479">
        <f t="shared" si="2"/>
        <v>53.436079942352087</v>
      </c>
      <c r="AC47" s="479">
        <v>60.9</v>
      </c>
    </row>
    <row r="48" spans="1:29" ht="15.6" customHeight="1">
      <c r="A48" s="485">
        <v>42</v>
      </c>
      <c r="B48" s="508" t="s">
        <v>80</v>
      </c>
      <c r="C48" s="487">
        <v>16053.6</v>
      </c>
      <c r="D48" s="488">
        <f t="shared" si="3"/>
        <v>50.858057055963002</v>
      </c>
      <c r="E48" s="488">
        <v>60.2</v>
      </c>
      <c r="F48" s="453"/>
      <c r="G48" s="494">
        <v>42</v>
      </c>
      <c r="H48" s="495" t="s">
        <v>35</v>
      </c>
      <c r="I48" s="496">
        <v>16789.2</v>
      </c>
      <c r="J48" s="497">
        <f t="shared" si="0"/>
        <v>50.686213538301757</v>
      </c>
      <c r="K48" s="498">
        <v>65.8</v>
      </c>
      <c r="L48" s="453"/>
      <c r="M48" s="504">
        <v>42</v>
      </c>
      <c r="N48" s="505" t="s">
        <v>51</v>
      </c>
      <c r="O48" s="506">
        <v>18125.3</v>
      </c>
      <c r="P48" s="479">
        <f t="shared" si="1"/>
        <v>54.796297192057466</v>
      </c>
      <c r="Q48" s="479">
        <v>75.599999999999994</v>
      </c>
      <c r="R48" s="453"/>
      <c r="S48" s="504">
        <v>42</v>
      </c>
      <c r="T48" s="505" t="s">
        <v>78</v>
      </c>
      <c r="U48" s="506">
        <v>18598.5</v>
      </c>
      <c r="V48" s="479">
        <f t="shared" si="4"/>
        <v>54.731572953359645</v>
      </c>
      <c r="W48" s="479">
        <v>51.9</v>
      </c>
      <c r="X48" s="453"/>
      <c r="Y48" s="504">
        <v>42</v>
      </c>
      <c r="Z48" s="505" t="s">
        <v>78</v>
      </c>
      <c r="AA48" s="506">
        <v>18031.5</v>
      </c>
      <c r="AB48" s="479">
        <f t="shared" si="2"/>
        <v>53.034603450050732</v>
      </c>
      <c r="AC48" s="479">
        <v>50.8</v>
      </c>
    </row>
    <row r="49" spans="1:29" ht="15.6" customHeight="1">
      <c r="A49" s="485">
        <v>43</v>
      </c>
      <c r="B49" s="486" t="s">
        <v>19</v>
      </c>
      <c r="C49" s="487">
        <v>15934</v>
      </c>
      <c r="D49" s="488">
        <f t="shared" si="3"/>
        <v>50.479162376645391</v>
      </c>
      <c r="E49" s="488">
        <v>79.2</v>
      </c>
      <c r="F49" s="453"/>
      <c r="G49" s="494">
        <v>43</v>
      </c>
      <c r="H49" s="495" t="s">
        <v>80</v>
      </c>
      <c r="I49" s="496">
        <v>16786.400000000001</v>
      </c>
      <c r="J49" s="497">
        <f t="shared" si="0"/>
        <v>50.677760401886253</v>
      </c>
      <c r="K49" s="498">
        <v>60.8</v>
      </c>
      <c r="L49" s="453"/>
      <c r="M49" s="507">
        <v>43</v>
      </c>
      <c r="N49" s="505" t="s">
        <v>78</v>
      </c>
      <c r="O49" s="506">
        <v>18086.8</v>
      </c>
      <c r="P49" s="479">
        <f t="shared" si="1"/>
        <v>54.679904225215857</v>
      </c>
      <c r="Q49" s="479">
        <v>51.7</v>
      </c>
      <c r="R49" s="453"/>
      <c r="S49" s="507">
        <v>43</v>
      </c>
      <c r="T49" s="505" t="s">
        <v>55</v>
      </c>
      <c r="U49" s="506">
        <v>18418.400000000001</v>
      </c>
      <c r="V49" s="479">
        <f t="shared" si="4"/>
        <v>54.201575572447204</v>
      </c>
      <c r="W49" s="479">
        <v>83.3</v>
      </c>
      <c r="X49" s="453"/>
      <c r="Y49" s="507">
        <v>43</v>
      </c>
      <c r="Z49" s="505" t="s">
        <v>19</v>
      </c>
      <c r="AA49" s="506">
        <v>18009</v>
      </c>
      <c r="AB49" s="479">
        <f t="shared" si="2"/>
        <v>52.968426006264799</v>
      </c>
      <c r="AC49" s="479">
        <v>86.4</v>
      </c>
    </row>
    <row r="50" spans="1:29" ht="15.6" customHeight="1">
      <c r="A50" s="485">
        <v>44</v>
      </c>
      <c r="B50" s="508" t="s">
        <v>60</v>
      </c>
      <c r="C50" s="487">
        <v>15843.4</v>
      </c>
      <c r="D50" s="488">
        <f t="shared" si="3"/>
        <v>50.192140153015153</v>
      </c>
      <c r="E50" s="488">
        <v>76.8</v>
      </c>
      <c r="F50" s="453"/>
      <c r="G50" s="494">
        <v>44</v>
      </c>
      <c r="H50" s="495" t="s">
        <v>39</v>
      </c>
      <c r="I50" s="496">
        <v>16714.900000000001</v>
      </c>
      <c r="J50" s="497">
        <f t="shared" si="0"/>
        <v>50.461903525561681</v>
      </c>
      <c r="K50" s="498">
        <v>77.7</v>
      </c>
      <c r="L50" s="453"/>
      <c r="M50" s="504">
        <v>44</v>
      </c>
      <c r="N50" s="509" t="s">
        <v>120</v>
      </c>
      <c r="O50" s="506">
        <v>17870.2</v>
      </c>
      <c r="P50" s="479">
        <f t="shared" si="1"/>
        <v>54.025080416958914</v>
      </c>
      <c r="Q50" s="479">
        <v>78.599999999999994</v>
      </c>
      <c r="R50" s="453"/>
      <c r="S50" s="504">
        <v>44</v>
      </c>
      <c r="T50" s="505" t="s">
        <v>51</v>
      </c>
      <c r="U50" s="506">
        <v>18325</v>
      </c>
      <c r="V50" s="479">
        <f t="shared" si="4"/>
        <v>53.926718518714701</v>
      </c>
      <c r="W50" s="479">
        <v>74.3</v>
      </c>
      <c r="X50" s="453"/>
      <c r="Y50" s="504">
        <v>44</v>
      </c>
      <c r="Z50" s="505" t="s">
        <v>39</v>
      </c>
      <c r="AA50" s="506">
        <v>17922.5</v>
      </c>
      <c r="AB50" s="479">
        <f t="shared" si="2"/>
        <v>52.714010500154416</v>
      </c>
      <c r="AC50" s="479">
        <v>83.3</v>
      </c>
    </row>
    <row r="51" spans="1:29" ht="15.6" customHeight="1">
      <c r="A51" s="510">
        <v>45</v>
      </c>
      <c r="B51" s="511" t="s">
        <v>92</v>
      </c>
      <c r="C51" s="512">
        <v>15646.5</v>
      </c>
      <c r="D51" s="513">
        <f t="shared" si="3"/>
        <v>49.568357859054977</v>
      </c>
      <c r="E51" s="513">
        <v>55.4</v>
      </c>
      <c r="F51" s="453"/>
      <c r="G51" s="494">
        <v>45</v>
      </c>
      <c r="H51" s="495" t="s">
        <v>82</v>
      </c>
      <c r="I51" s="496">
        <v>16687.7</v>
      </c>
      <c r="J51" s="497">
        <f t="shared" si="0"/>
        <v>50.379787343239599</v>
      </c>
      <c r="K51" s="498">
        <v>62</v>
      </c>
      <c r="L51" s="453"/>
      <c r="M51" s="507">
        <v>45</v>
      </c>
      <c r="N51" s="505" t="s">
        <v>44</v>
      </c>
      <c r="O51" s="506">
        <v>17767.2</v>
      </c>
      <c r="P51" s="479">
        <f t="shared" si="1"/>
        <v>53.713691440733314</v>
      </c>
      <c r="Q51" s="479">
        <v>88</v>
      </c>
      <c r="R51" s="453"/>
      <c r="S51" s="507">
        <v>45</v>
      </c>
      <c r="T51" s="505" t="s">
        <v>39</v>
      </c>
      <c r="U51" s="506">
        <v>17893.8</v>
      </c>
      <c r="V51" s="479">
        <f t="shared" si="4"/>
        <v>52.657785311332994</v>
      </c>
      <c r="W51" s="479">
        <v>82</v>
      </c>
      <c r="X51" s="453"/>
      <c r="Y51" s="507">
        <v>45</v>
      </c>
      <c r="Z51" s="505" t="s">
        <v>44</v>
      </c>
      <c r="AA51" s="506">
        <v>17875.2</v>
      </c>
      <c r="AB51" s="479">
        <f t="shared" si="2"/>
        <v>52.574890807217756</v>
      </c>
      <c r="AC51" s="479">
        <v>88.7</v>
      </c>
    </row>
    <row r="52" spans="1:29" ht="15.6" customHeight="1">
      <c r="A52" s="510">
        <v>46</v>
      </c>
      <c r="B52" s="511" t="s">
        <v>51</v>
      </c>
      <c r="C52" s="512">
        <v>15534.5</v>
      </c>
      <c r="D52" s="513">
        <f t="shared" si="3"/>
        <v>49.213540099158891</v>
      </c>
      <c r="E52" s="513">
        <v>68.3</v>
      </c>
      <c r="F52" s="453"/>
      <c r="G52" s="514">
        <v>46</v>
      </c>
      <c r="H52" s="511" t="s">
        <v>60</v>
      </c>
      <c r="I52" s="512">
        <v>16334.3</v>
      </c>
      <c r="J52" s="513">
        <f t="shared" si="0"/>
        <v>49.312880768510851</v>
      </c>
      <c r="K52" s="515">
        <v>75.7</v>
      </c>
      <c r="L52" s="453"/>
      <c r="M52" s="504">
        <v>46</v>
      </c>
      <c r="N52" s="505" t="s">
        <v>82</v>
      </c>
      <c r="O52" s="506">
        <v>17408.099999999999</v>
      </c>
      <c r="P52" s="479">
        <f t="shared" si="1"/>
        <v>52.628062495465208</v>
      </c>
      <c r="Q52" s="479">
        <v>64.7</v>
      </c>
      <c r="R52" s="453"/>
      <c r="S52" s="504">
        <v>46</v>
      </c>
      <c r="T52" s="505" t="s">
        <v>44</v>
      </c>
      <c r="U52" s="506">
        <v>17793</v>
      </c>
      <c r="V52" s="479">
        <f t="shared" si="4"/>
        <v>52.361151574542461</v>
      </c>
      <c r="W52" s="479">
        <v>86.8</v>
      </c>
      <c r="X52" s="453"/>
      <c r="Y52" s="504">
        <v>46</v>
      </c>
      <c r="Z52" s="505" t="s">
        <v>61</v>
      </c>
      <c r="AA52" s="506">
        <v>17413</v>
      </c>
      <c r="AB52" s="479">
        <f>AA52/33999.5*100</f>
        <v>51.215459050868397</v>
      </c>
      <c r="AC52" s="479">
        <v>66.7</v>
      </c>
    </row>
    <row r="53" spans="1:29" ht="15.6" customHeight="1">
      <c r="A53" s="510">
        <v>47</v>
      </c>
      <c r="B53" s="511" t="s">
        <v>82</v>
      </c>
      <c r="C53" s="512">
        <v>15527.5</v>
      </c>
      <c r="D53" s="513">
        <f t="shared" si="3"/>
        <v>49.191363989165389</v>
      </c>
      <c r="E53" s="513">
        <v>60.5</v>
      </c>
      <c r="F53" s="453"/>
      <c r="G53" s="514">
        <v>47</v>
      </c>
      <c r="H53" s="511" t="s">
        <v>64</v>
      </c>
      <c r="I53" s="512">
        <v>16143.8</v>
      </c>
      <c r="J53" s="513">
        <f t="shared" si="0"/>
        <v>48.737765594527197</v>
      </c>
      <c r="K53" s="515">
        <v>61.3</v>
      </c>
      <c r="L53" s="453"/>
      <c r="M53" s="507">
        <v>47</v>
      </c>
      <c r="N53" s="505" t="s">
        <v>80</v>
      </c>
      <c r="O53" s="506">
        <v>17297.5</v>
      </c>
      <c r="P53" s="479">
        <f t="shared" si="1"/>
        <v>52.293697245265683</v>
      </c>
      <c r="Q53" s="479">
        <v>62.6</v>
      </c>
      <c r="R53" s="453"/>
      <c r="S53" s="507">
        <v>47</v>
      </c>
      <c r="T53" s="505" t="s">
        <v>82</v>
      </c>
      <c r="U53" s="506">
        <v>17726.099999999999</v>
      </c>
      <c r="V53" s="479">
        <f t="shared" si="4"/>
        <v>52.164278588517796</v>
      </c>
      <c r="W53" s="479">
        <v>64.3</v>
      </c>
      <c r="X53" s="453"/>
      <c r="Y53" s="507">
        <v>47</v>
      </c>
      <c r="Z53" s="505" t="s">
        <v>80</v>
      </c>
      <c r="AA53" s="506">
        <v>17405.099999999999</v>
      </c>
      <c r="AB53" s="479">
        <f t="shared" si="2"/>
        <v>51.192223415050222</v>
      </c>
      <c r="AC53" s="479">
        <v>62.5</v>
      </c>
    </row>
    <row r="54" spans="1:29" ht="15.6" customHeight="1">
      <c r="A54" s="510">
        <v>48</v>
      </c>
      <c r="B54" s="511" t="s">
        <v>74</v>
      </c>
      <c r="C54" s="512">
        <v>15486.7</v>
      </c>
      <c r="D54" s="513">
        <f t="shared" si="3"/>
        <v>49.062108948060384</v>
      </c>
      <c r="E54" s="513">
        <v>57.4</v>
      </c>
      <c r="F54" s="453"/>
      <c r="G54" s="514">
        <v>48</v>
      </c>
      <c r="H54" s="511" t="s">
        <v>51</v>
      </c>
      <c r="I54" s="512">
        <v>16118.9</v>
      </c>
      <c r="J54" s="513">
        <f t="shared" si="0"/>
        <v>48.662593059974995</v>
      </c>
      <c r="K54" s="515">
        <v>67.7</v>
      </c>
      <c r="L54" s="453"/>
      <c r="M54" s="504">
        <v>48</v>
      </c>
      <c r="N54" s="505" t="s">
        <v>35</v>
      </c>
      <c r="O54" s="506">
        <v>17250.900000000001</v>
      </c>
      <c r="P54" s="479">
        <f t="shared" si="1"/>
        <v>52.152816407478177</v>
      </c>
      <c r="Q54" s="479">
        <v>66.900000000000006</v>
      </c>
      <c r="R54" s="453"/>
      <c r="S54" s="504">
        <v>48</v>
      </c>
      <c r="T54" s="505" t="s">
        <v>80</v>
      </c>
      <c r="U54" s="506">
        <v>17464.400000000001</v>
      </c>
      <c r="V54" s="479">
        <f t="shared" si="4"/>
        <v>51.394149134965403</v>
      </c>
      <c r="W54" s="479">
        <v>61.9</v>
      </c>
      <c r="X54" s="453"/>
      <c r="Y54" s="504">
        <v>48</v>
      </c>
      <c r="Z54" s="505" t="s">
        <v>55</v>
      </c>
      <c r="AA54" s="506">
        <v>17063.8</v>
      </c>
      <c r="AB54" s="479">
        <f t="shared" si="2"/>
        <v>50.188385123310631</v>
      </c>
      <c r="AC54" s="479">
        <v>80.900000000000006</v>
      </c>
    </row>
    <row r="55" spans="1:29" ht="15.6" customHeight="1">
      <c r="A55" s="510">
        <v>49</v>
      </c>
      <c r="B55" s="516" t="s">
        <v>44</v>
      </c>
      <c r="C55" s="512">
        <v>15433.4</v>
      </c>
      <c r="D55" s="513">
        <f t="shared" si="3"/>
        <v>48.893253710538403</v>
      </c>
      <c r="E55" s="513">
        <v>79.099999999999994</v>
      </c>
      <c r="F55" s="453"/>
      <c r="G55" s="514">
        <v>49</v>
      </c>
      <c r="H55" s="511" t="s">
        <v>61</v>
      </c>
      <c r="I55" s="512">
        <v>15931.4</v>
      </c>
      <c r="J55" s="513">
        <f t="shared" si="0"/>
        <v>48.096534817865091</v>
      </c>
      <c r="K55" s="515">
        <v>61.2</v>
      </c>
      <c r="L55" s="453"/>
      <c r="M55" s="507">
        <v>49</v>
      </c>
      <c r="N55" s="505" t="s">
        <v>39</v>
      </c>
      <c r="O55" s="506">
        <v>17088.099999999999</v>
      </c>
      <c r="P55" s="479">
        <f t="shared" si="1"/>
        <v>51.660640433405078</v>
      </c>
      <c r="Q55" s="479">
        <v>80.400000000000006</v>
      </c>
      <c r="R55" s="453"/>
      <c r="S55" s="507">
        <v>49</v>
      </c>
      <c r="T55" s="505" t="s">
        <v>35</v>
      </c>
      <c r="U55" s="506">
        <v>17320.400000000001</v>
      </c>
      <c r="V55" s="479">
        <f t="shared" si="4"/>
        <v>50.970386653836073</v>
      </c>
      <c r="W55" s="479">
        <v>66</v>
      </c>
      <c r="X55" s="453"/>
      <c r="Y55" s="507">
        <v>49</v>
      </c>
      <c r="Z55" s="516" t="s">
        <v>60</v>
      </c>
      <c r="AA55" s="512">
        <v>16789.599999999999</v>
      </c>
      <c r="AB55" s="513">
        <f t="shared" si="2"/>
        <v>49.381902675039335</v>
      </c>
      <c r="AC55" s="513">
        <v>76.2</v>
      </c>
    </row>
    <row r="56" spans="1:29" ht="15.6" customHeight="1">
      <c r="A56" s="510">
        <v>50</v>
      </c>
      <c r="B56" s="511" t="s">
        <v>61</v>
      </c>
      <c r="C56" s="512">
        <v>15242</v>
      </c>
      <c r="D56" s="513">
        <f t="shared" si="3"/>
        <v>48.286895503001695</v>
      </c>
      <c r="E56" s="513">
        <v>60.6</v>
      </c>
      <c r="F56" s="453"/>
      <c r="G56" s="514">
        <v>50</v>
      </c>
      <c r="H56" s="511" t="s">
        <v>92</v>
      </c>
      <c r="I56" s="512">
        <v>15647.2</v>
      </c>
      <c r="J56" s="513">
        <f t="shared" si="0"/>
        <v>47.23854147169105</v>
      </c>
      <c r="K56" s="515">
        <v>52.4</v>
      </c>
      <c r="L56" s="453"/>
      <c r="M56" s="504">
        <v>50</v>
      </c>
      <c r="N56" s="505" t="s">
        <v>60</v>
      </c>
      <c r="O56" s="506">
        <v>16812.5</v>
      </c>
      <c r="P56" s="479">
        <f t="shared" si="1"/>
        <v>50.827448182455804</v>
      </c>
      <c r="Q56" s="479">
        <v>77.900000000000006</v>
      </c>
      <c r="R56" s="453"/>
      <c r="S56" s="504">
        <v>50</v>
      </c>
      <c r="T56" s="505" t="s">
        <v>60</v>
      </c>
      <c r="U56" s="506">
        <v>17032.599999999999</v>
      </c>
      <c r="V56" s="479">
        <f t="shared" si="4"/>
        <v>50.123450250578983</v>
      </c>
      <c r="W56" s="479">
        <v>77.400000000000006</v>
      </c>
      <c r="X56" s="453"/>
      <c r="Y56" s="504">
        <v>50</v>
      </c>
      <c r="Z56" s="516" t="s">
        <v>61</v>
      </c>
      <c r="AA56" s="512">
        <v>16619</v>
      </c>
      <c r="AB56" s="513">
        <f t="shared" si="2"/>
        <v>48.880130590155737</v>
      </c>
      <c r="AC56" s="513">
        <v>64.599999999999994</v>
      </c>
    </row>
    <row r="57" spans="1:29" ht="15.6" customHeight="1">
      <c r="A57" s="510">
        <v>51</v>
      </c>
      <c r="B57" s="511" t="s">
        <v>48</v>
      </c>
      <c r="C57" s="512">
        <v>15154</v>
      </c>
      <c r="D57" s="513">
        <f t="shared" si="3"/>
        <v>48.008110120226192</v>
      </c>
      <c r="E57" s="513">
        <v>70.900000000000006</v>
      </c>
      <c r="F57" s="453"/>
      <c r="G57" s="514">
        <v>51</v>
      </c>
      <c r="H57" s="517" t="s">
        <v>120</v>
      </c>
      <c r="I57" s="512">
        <v>15511.5</v>
      </c>
      <c r="J57" s="513">
        <f t="shared" si="0"/>
        <v>46.828866253268039</v>
      </c>
      <c r="K57" s="515">
        <v>70.900000000000006</v>
      </c>
      <c r="L57" s="453"/>
      <c r="M57" s="507">
        <v>51</v>
      </c>
      <c r="N57" s="505" t="s">
        <v>64</v>
      </c>
      <c r="O57" s="506">
        <v>16748.5</v>
      </c>
      <c r="P57" s="479">
        <f t="shared" si="1"/>
        <v>50.633963770043778</v>
      </c>
      <c r="Q57" s="479">
        <v>63.2</v>
      </c>
      <c r="R57" s="453"/>
      <c r="S57" s="507">
        <v>51</v>
      </c>
      <c r="T57" s="505" t="s">
        <v>64</v>
      </c>
      <c r="U57" s="506">
        <v>17189.5</v>
      </c>
      <c r="V57" s="479">
        <f t="shared" si="4"/>
        <v>50.585174787309484</v>
      </c>
      <c r="W57" s="479">
        <v>63.1</v>
      </c>
      <c r="X57" s="453"/>
      <c r="Y57" s="507">
        <v>51</v>
      </c>
      <c r="Z57" s="516" t="s">
        <v>48</v>
      </c>
      <c r="AA57" s="512">
        <v>16596.2</v>
      </c>
      <c r="AB57" s="513">
        <f t="shared" si="2"/>
        <v>48.813070780452655</v>
      </c>
      <c r="AC57" s="513">
        <v>72.5</v>
      </c>
    </row>
    <row r="58" spans="1:29" ht="15.6" customHeight="1">
      <c r="A58" s="510">
        <v>52</v>
      </c>
      <c r="B58" s="511" t="s">
        <v>23</v>
      </c>
      <c r="C58" s="512">
        <v>14767.1</v>
      </c>
      <c r="D58" s="513">
        <f t="shared" si="3"/>
        <v>46.782404840728006</v>
      </c>
      <c r="E58" s="513">
        <v>63.5</v>
      </c>
      <c r="F58" s="453"/>
      <c r="G58" s="514">
        <v>52</v>
      </c>
      <c r="H58" s="511" t="s">
        <v>48</v>
      </c>
      <c r="I58" s="512">
        <v>15478</v>
      </c>
      <c r="J58" s="513">
        <f t="shared" si="0"/>
        <v>46.727730514011071</v>
      </c>
      <c r="K58" s="515">
        <v>69.400000000000006</v>
      </c>
      <c r="L58" s="453"/>
      <c r="M58" s="504">
        <v>52</v>
      </c>
      <c r="N58" s="505" t="s">
        <v>61</v>
      </c>
      <c r="O58" s="506">
        <v>16546.2</v>
      </c>
      <c r="P58" s="479">
        <f t="shared" si="1"/>
        <v>50.022371635185145</v>
      </c>
      <c r="Q58" s="479">
        <v>63.7</v>
      </c>
      <c r="R58" s="453"/>
      <c r="S58" s="518">
        <v>52</v>
      </c>
      <c r="T58" s="516" t="s">
        <v>61</v>
      </c>
      <c r="U58" s="512">
        <v>16791.5</v>
      </c>
      <c r="V58" s="513">
        <f t="shared" si="4"/>
        <v>49.413942374188153</v>
      </c>
      <c r="W58" s="513">
        <v>62.8</v>
      </c>
      <c r="X58" s="453"/>
      <c r="Y58" s="518">
        <v>52</v>
      </c>
      <c r="Z58" s="516" t="s">
        <v>82</v>
      </c>
      <c r="AA58" s="512">
        <v>16363.7</v>
      </c>
      <c r="AB58" s="513">
        <f t="shared" si="2"/>
        <v>48.129237194664633</v>
      </c>
      <c r="AC58" s="513">
        <v>62</v>
      </c>
    </row>
    <row r="59" spans="1:29" ht="15.6" customHeight="1">
      <c r="A59" s="510">
        <v>53</v>
      </c>
      <c r="B59" s="511" t="s">
        <v>64</v>
      </c>
      <c r="C59" s="512">
        <v>14760.5</v>
      </c>
      <c r="D59" s="513">
        <f t="shared" si="3"/>
        <v>46.761495937019845</v>
      </c>
      <c r="E59" s="513">
        <v>58.9</v>
      </c>
      <c r="F59" s="453"/>
      <c r="G59" s="514">
        <v>53</v>
      </c>
      <c r="H59" s="511" t="s">
        <v>56</v>
      </c>
      <c r="I59" s="512">
        <v>15213.7</v>
      </c>
      <c r="J59" s="513">
        <f t="shared" si="0"/>
        <v>45.92981481593295</v>
      </c>
      <c r="K59" s="515">
        <v>53.1</v>
      </c>
      <c r="L59" s="453"/>
      <c r="M59" s="510">
        <v>53</v>
      </c>
      <c r="N59" s="516" t="s">
        <v>56</v>
      </c>
      <c r="O59" s="512">
        <v>15993.6</v>
      </c>
      <c r="P59" s="513">
        <f t="shared" si="1"/>
        <v>48.351754661765071</v>
      </c>
      <c r="Q59" s="513">
        <v>55.9</v>
      </c>
      <c r="R59" s="453"/>
      <c r="S59" s="510">
        <v>53</v>
      </c>
      <c r="T59" s="516" t="s">
        <v>50</v>
      </c>
      <c r="U59" s="512">
        <v>16717.099999999999</v>
      </c>
      <c r="V59" s="513">
        <f t="shared" si="4"/>
        <v>49.194998425604666</v>
      </c>
      <c r="W59" s="513">
        <v>69.3</v>
      </c>
      <c r="X59" s="453"/>
      <c r="Y59" s="510">
        <v>53</v>
      </c>
      <c r="Z59" s="516" t="s">
        <v>15</v>
      </c>
      <c r="AA59" s="512">
        <v>16105.3</v>
      </c>
      <c r="AB59" s="513">
        <f t="shared" si="2"/>
        <v>47.369226018029678</v>
      </c>
      <c r="AC59" s="513">
        <v>74.900000000000006</v>
      </c>
    </row>
    <row r="60" spans="1:29" ht="15.6" customHeight="1">
      <c r="A60" s="510">
        <v>54</v>
      </c>
      <c r="B60" s="511" t="s">
        <v>15</v>
      </c>
      <c r="C60" s="512">
        <v>14468.8</v>
      </c>
      <c r="D60" s="513">
        <f t="shared" si="3"/>
        <v>45.837385753433338</v>
      </c>
      <c r="E60" s="513">
        <v>70.599999999999994</v>
      </c>
      <c r="F60" s="453"/>
      <c r="G60" s="514">
        <v>54</v>
      </c>
      <c r="H60" s="511" t="s">
        <v>57</v>
      </c>
      <c r="I60" s="512">
        <v>15154.9</v>
      </c>
      <c r="J60" s="513">
        <f t="shared" si="0"/>
        <v>45.75229895120728</v>
      </c>
      <c r="K60" s="515">
        <v>61.6</v>
      </c>
      <c r="L60" s="453"/>
      <c r="M60" s="518">
        <v>54</v>
      </c>
      <c r="N60" s="516" t="s">
        <v>92</v>
      </c>
      <c r="O60" s="512">
        <v>15731.4</v>
      </c>
      <c r="P60" s="513">
        <f t="shared" si="1"/>
        <v>47.559073209664547</v>
      </c>
      <c r="Q60" s="513">
        <v>52.5</v>
      </c>
      <c r="R60" s="453"/>
      <c r="S60" s="518">
        <v>54</v>
      </c>
      <c r="T60" s="516" t="s">
        <v>92</v>
      </c>
      <c r="U60" s="512">
        <v>16178.5</v>
      </c>
      <c r="V60" s="513">
        <f t="shared" si="4"/>
        <v>47.610009034380667</v>
      </c>
      <c r="W60" s="513">
        <v>52.7</v>
      </c>
      <c r="X60" s="453"/>
      <c r="Y60" s="518">
        <v>54</v>
      </c>
      <c r="Z60" s="516" t="s">
        <v>23</v>
      </c>
      <c r="AA60" s="512">
        <v>15962.2</v>
      </c>
      <c r="AB60" s="513">
        <f t="shared" si="2"/>
        <v>46.948337475551114</v>
      </c>
      <c r="AC60" s="513">
        <v>65.3</v>
      </c>
    </row>
    <row r="61" spans="1:29" ht="15.6" customHeight="1">
      <c r="A61" s="510">
        <v>55</v>
      </c>
      <c r="B61" s="511" t="s">
        <v>57</v>
      </c>
      <c r="C61" s="512">
        <v>14408.2</v>
      </c>
      <c r="D61" s="513">
        <f t="shared" si="3"/>
        <v>45.64540400120385</v>
      </c>
      <c r="E61" s="513">
        <v>61.2</v>
      </c>
      <c r="F61" s="453"/>
      <c r="G61" s="514">
        <v>55</v>
      </c>
      <c r="H61" s="511" t="s">
        <v>78</v>
      </c>
      <c r="I61" s="512">
        <v>15083.7</v>
      </c>
      <c r="J61" s="513">
        <f t="shared" si="0"/>
        <v>45.537347768070084</v>
      </c>
      <c r="K61" s="515">
        <v>43</v>
      </c>
      <c r="L61" s="453"/>
      <c r="M61" s="510">
        <v>55</v>
      </c>
      <c r="N61" s="516" t="s">
        <v>57</v>
      </c>
      <c r="O61" s="512">
        <v>15620.5</v>
      </c>
      <c r="P61" s="513">
        <f t="shared" si="1"/>
        <v>47.223801001281835</v>
      </c>
      <c r="Q61" s="513">
        <v>63.4</v>
      </c>
      <c r="R61" s="453"/>
      <c r="S61" s="510">
        <v>55</v>
      </c>
      <c r="T61" s="516" t="s">
        <v>56</v>
      </c>
      <c r="U61" s="512">
        <v>16084.8</v>
      </c>
      <c r="V61" s="513">
        <f t="shared" si="4"/>
        <v>47.334269142145821</v>
      </c>
      <c r="W61" s="513">
        <v>54.8</v>
      </c>
      <c r="X61" s="453"/>
      <c r="Y61" s="510">
        <v>55</v>
      </c>
      <c r="Z61" s="516" t="s">
        <v>50</v>
      </c>
      <c r="AA61" s="512">
        <v>15961</v>
      </c>
      <c r="AB61" s="513">
        <f t="shared" si="2"/>
        <v>46.944808011882529</v>
      </c>
      <c r="AC61" s="513">
        <v>66.599999999999994</v>
      </c>
    </row>
    <row r="62" spans="1:29" ht="15.6" customHeight="1">
      <c r="A62" s="519">
        <v>56</v>
      </c>
      <c r="B62" s="520" t="s">
        <v>81</v>
      </c>
      <c r="C62" s="521">
        <v>14137.6</v>
      </c>
      <c r="D62" s="522">
        <f t="shared" si="3"/>
        <v>44.788138949169188</v>
      </c>
      <c r="E62" s="522">
        <v>53.7</v>
      </c>
      <c r="F62" s="453"/>
      <c r="G62" s="514">
        <v>56</v>
      </c>
      <c r="H62" s="511" t="s">
        <v>23</v>
      </c>
      <c r="I62" s="512">
        <v>15042.9</v>
      </c>
      <c r="J62" s="513">
        <f t="shared" si="0"/>
        <v>45.414173494586969</v>
      </c>
      <c r="K62" s="515">
        <v>61.9</v>
      </c>
      <c r="L62" s="453"/>
      <c r="M62" s="518">
        <v>56</v>
      </c>
      <c r="N62" s="516" t="s">
        <v>50</v>
      </c>
      <c r="O62" s="512">
        <v>15517.6</v>
      </c>
      <c r="P62" s="513">
        <f t="shared" si="1"/>
        <v>46.912714344450627</v>
      </c>
      <c r="Q62" s="513">
        <v>66.2</v>
      </c>
      <c r="R62" s="453"/>
      <c r="S62" s="518">
        <v>56</v>
      </c>
      <c r="T62" s="516" t="s">
        <v>23</v>
      </c>
      <c r="U62" s="512">
        <v>15880.1</v>
      </c>
      <c r="V62" s="513">
        <f>U62/33981.3*100</f>
        <v>46.731879004040458</v>
      </c>
      <c r="W62" s="513">
        <v>64</v>
      </c>
      <c r="X62" s="453"/>
      <c r="Y62" s="518">
        <v>56</v>
      </c>
      <c r="Z62" s="516" t="s">
        <v>81</v>
      </c>
      <c r="AA62" s="512">
        <v>15584.9</v>
      </c>
      <c r="AB62" s="513">
        <f t="shared" si="2"/>
        <v>45.838615273754023</v>
      </c>
      <c r="AC62" s="513">
        <v>56.6</v>
      </c>
    </row>
    <row r="63" spans="1:29" ht="15.6" customHeight="1">
      <c r="A63" s="519">
        <v>57</v>
      </c>
      <c r="B63" s="520" t="s">
        <v>36</v>
      </c>
      <c r="C63" s="521">
        <v>14026.8</v>
      </c>
      <c r="D63" s="522">
        <f t="shared" si="3"/>
        <v>44.437122808129125</v>
      </c>
      <c r="E63" s="522">
        <v>69.099999999999994</v>
      </c>
      <c r="F63" s="453"/>
      <c r="G63" s="523">
        <v>57</v>
      </c>
      <c r="H63" s="520" t="s">
        <v>81</v>
      </c>
      <c r="I63" s="521">
        <v>14845.1</v>
      </c>
      <c r="J63" s="522">
        <f t="shared" si="0"/>
        <v>44.817019786377166</v>
      </c>
      <c r="K63" s="524">
        <v>54.3</v>
      </c>
      <c r="L63" s="453"/>
      <c r="M63" s="510">
        <v>57</v>
      </c>
      <c r="N63" s="516" t="s">
        <v>81</v>
      </c>
      <c r="O63" s="512">
        <v>15488.8</v>
      </c>
      <c r="P63" s="513">
        <f t="shared" si="1"/>
        <v>46.825646358865214</v>
      </c>
      <c r="Q63" s="513">
        <v>56.7</v>
      </c>
      <c r="R63" s="453"/>
      <c r="S63" s="510">
        <v>57</v>
      </c>
      <c r="T63" s="516" t="s">
        <v>57</v>
      </c>
      <c r="U63" s="512">
        <v>15789.2</v>
      </c>
      <c r="V63" s="513">
        <f>U63/33981.3*100</f>
        <v>46.464378937827568</v>
      </c>
      <c r="W63" s="513">
        <v>62.7</v>
      </c>
      <c r="X63" s="453"/>
      <c r="Y63" s="510">
        <v>57</v>
      </c>
      <c r="Z63" s="516" t="s">
        <v>57</v>
      </c>
      <c r="AA63" s="512">
        <v>15577.9</v>
      </c>
      <c r="AB63" s="513">
        <f t="shared" si="2"/>
        <v>45.81802673568729</v>
      </c>
      <c r="AC63" s="513">
        <v>63.7</v>
      </c>
    </row>
    <row r="64" spans="1:29" ht="15.6" customHeight="1">
      <c r="A64" s="519">
        <v>58</v>
      </c>
      <c r="B64" s="520" t="s">
        <v>56</v>
      </c>
      <c r="C64" s="521">
        <v>13910.1</v>
      </c>
      <c r="D64" s="522">
        <f t="shared" si="3"/>
        <v>44.067415374380261</v>
      </c>
      <c r="E64" s="522">
        <v>51.1</v>
      </c>
      <c r="F64" s="453"/>
      <c r="G64" s="523">
        <v>58</v>
      </c>
      <c r="H64" s="520" t="s">
        <v>15</v>
      </c>
      <c r="I64" s="521">
        <v>14645.9</v>
      </c>
      <c r="J64" s="522">
        <f t="shared" si="0"/>
        <v>44.215639509959601</v>
      </c>
      <c r="K64" s="524">
        <v>69.099999999999994</v>
      </c>
      <c r="L64" s="453"/>
      <c r="M64" s="518">
        <v>58</v>
      </c>
      <c r="N64" s="516" t="s">
        <v>23</v>
      </c>
      <c r="O64" s="512">
        <v>15471.4</v>
      </c>
      <c r="P64" s="513">
        <f t="shared" si="1"/>
        <v>46.773042784240701</v>
      </c>
      <c r="Q64" s="513">
        <v>63.9</v>
      </c>
      <c r="R64" s="453"/>
      <c r="S64" s="518">
        <v>58</v>
      </c>
      <c r="T64" s="516" t="s">
        <v>81</v>
      </c>
      <c r="U64" s="512">
        <v>15475.3</v>
      </c>
      <c r="V64" s="513">
        <f t="shared" si="4"/>
        <v>45.540635584865782</v>
      </c>
      <c r="W64" s="513">
        <v>55.1</v>
      </c>
      <c r="X64" s="453"/>
      <c r="Y64" s="518">
        <v>58</v>
      </c>
      <c r="Z64" s="516" t="s">
        <v>64</v>
      </c>
      <c r="AA64" s="512">
        <v>15408.7</v>
      </c>
      <c r="AB64" s="513">
        <f t="shared" si="2"/>
        <v>45.320372358417039</v>
      </c>
      <c r="AC64" s="513">
        <v>58.2</v>
      </c>
    </row>
    <row r="65" spans="1:29" ht="15.6" customHeight="1">
      <c r="A65" s="519">
        <v>59</v>
      </c>
      <c r="B65" s="520" t="s">
        <v>13</v>
      </c>
      <c r="C65" s="521">
        <v>13885.2</v>
      </c>
      <c r="D65" s="522">
        <f t="shared" si="3"/>
        <v>43.988531783117644</v>
      </c>
      <c r="E65" s="522">
        <v>68</v>
      </c>
      <c r="F65" s="453"/>
      <c r="G65" s="523">
        <v>59</v>
      </c>
      <c r="H65" s="520" t="s">
        <v>13</v>
      </c>
      <c r="I65" s="521">
        <v>14500.2</v>
      </c>
      <c r="J65" s="522">
        <f t="shared" si="0"/>
        <v>43.775774518624068</v>
      </c>
      <c r="K65" s="524">
        <v>69.2</v>
      </c>
      <c r="L65" s="453"/>
      <c r="M65" s="510">
        <v>59</v>
      </c>
      <c r="N65" s="516" t="s">
        <v>13</v>
      </c>
      <c r="O65" s="512">
        <v>14936.5</v>
      </c>
      <c r="P65" s="513">
        <f t="shared" si="1"/>
        <v>45.155936343628319</v>
      </c>
      <c r="Q65" s="513">
        <v>72.099999999999994</v>
      </c>
      <c r="R65" s="453"/>
      <c r="S65" s="510">
        <v>59</v>
      </c>
      <c r="T65" s="516" t="s">
        <v>77</v>
      </c>
      <c r="U65" s="512">
        <v>15283.1</v>
      </c>
      <c r="V65" s="513">
        <f>U65/33981.3*100</f>
        <v>44.975030384358455</v>
      </c>
      <c r="W65" s="513">
        <v>76.099999999999994</v>
      </c>
      <c r="X65" s="453"/>
      <c r="Y65" s="510">
        <v>59</v>
      </c>
      <c r="Z65" s="516" t="s">
        <v>56</v>
      </c>
      <c r="AA65" s="512">
        <v>15149.3</v>
      </c>
      <c r="AB65" s="513">
        <f t="shared" si="2"/>
        <v>44.557419962058262</v>
      </c>
      <c r="AC65" s="513">
        <v>53.5</v>
      </c>
    </row>
    <row r="66" spans="1:29" ht="15.6" customHeight="1">
      <c r="A66" s="519">
        <v>60</v>
      </c>
      <c r="B66" s="520" t="s">
        <v>59</v>
      </c>
      <c r="C66" s="521">
        <v>13857.8</v>
      </c>
      <c r="D66" s="522">
        <f t="shared" si="3"/>
        <v>43.901728152571636</v>
      </c>
      <c r="E66" s="522">
        <v>52.7</v>
      </c>
      <c r="F66" s="453"/>
      <c r="G66" s="523">
        <v>60</v>
      </c>
      <c r="H66" s="520" t="s">
        <v>59</v>
      </c>
      <c r="I66" s="521">
        <v>14416.5</v>
      </c>
      <c r="J66" s="522">
        <f t="shared" si="0"/>
        <v>43.523086119346203</v>
      </c>
      <c r="K66" s="524">
        <v>52.6</v>
      </c>
      <c r="L66" s="453"/>
      <c r="M66" s="518">
        <v>60</v>
      </c>
      <c r="N66" s="516" t="s">
        <v>15</v>
      </c>
      <c r="O66" s="512">
        <v>14915.7</v>
      </c>
      <c r="P66" s="513">
        <f t="shared" si="1"/>
        <v>45.09305390959441</v>
      </c>
      <c r="Q66" s="513">
        <v>69.900000000000006</v>
      </c>
      <c r="R66" s="453"/>
      <c r="S66" s="518">
        <v>60</v>
      </c>
      <c r="T66" s="516" t="s">
        <v>15</v>
      </c>
      <c r="U66" s="512">
        <v>15178.2</v>
      </c>
      <c r="V66" s="513">
        <f>U66/33981.3*100</f>
        <v>44.66633118803577</v>
      </c>
      <c r="W66" s="513">
        <v>69.900000000000006</v>
      </c>
      <c r="X66" s="453"/>
      <c r="Y66" s="525">
        <v>60</v>
      </c>
      <c r="Z66" s="516" t="s">
        <v>66</v>
      </c>
      <c r="AA66" s="512">
        <v>15102.2</v>
      </c>
      <c r="AB66" s="513">
        <f t="shared" si="2"/>
        <v>44.418888513066371</v>
      </c>
      <c r="AC66" s="513">
        <v>66</v>
      </c>
    </row>
    <row r="67" spans="1:29" ht="15.6" customHeight="1">
      <c r="A67" s="519">
        <v>61</v>
      </c>
      <c r="B67" s="520" t="s">
        <v>53</v>
      </c>
      <c r="C67" s="521">
        <v>13680.9</v>
      </c>
      <c r="D67" s="522">
        <f t="shared" si="3"/>
        <v>43.341306172878618</v>
      </c>
      <c r="E67" s="522">
        <v>56.6</v>
      </c>
      <c r="F67" s="453"/>
      <c r="G67" s="523">
        <v>61</v>
      </c>
      <c r="H67" s="520" t="s">
        <v>36</v>
      </c>
      <c r="I67" s="521">
        <v>14163.5</v>
      </c>
      <c r="J67" s="522">
        <f t="shared" si="0"/>
        <v>42.759284864659243</v>
      </c>
      <c r="K67" s="524">
        <v>67.2</v>
      </c>
      <c r="L67" s="453"/>
      <c r="M67" s="519">
        <v>61</v>
      </c>
      <c r="N67" s="526" t="s">
        <v>59</v>
      </c>
      <c r="O67" s="521">
        <v>14780.5</v>
      </c>
      <c r="P67" s="522">
        <f t="shared" si="1"/>
        <v>44.684318088374006</v>
      </c>
      <c r="Q67" s="522">
        <v>53.9</v>
      </c>
      <c r="R67" s="453"/>
      <c r="S67" s="510">
        <v>61</v>
      </c>
      <c r="T67" s="516" t="s">
        <v>13</v>
      </c>
      <c r="U67" s="512">
        <v>15058.8</v>
      </c>
      <c r="V67" s="513">
        <f>U67/33981.3*100</f>
        <v>44.314961464099369</v>
      </c>
      <c r="W67" s="513">
        <v>71.2</v>
      </c>
      <c r="X67" s="453"/>
      <c r="Y67" s="519">
        <v>61</v>
      </c>
      <c r="Z67" s="516" t="s">
        <v>36</v>
      </c>
      <c r="AA67" s="512">
        <v>15087.8</v>
      </c>
      <c r="AB67" s="513">
        <f t="shared" si="2"/>
        <v>44.376534949043368</v>
      </c>
      <c r="AC67" s="513">
        <v>71.400000000000006</v>
      </c>
    </row>
    <row r="68" spans="1:29" ht="15.6" customHeight="1">
      <c r="A68" s="519">
        <v>62</v>
      </c>
      <c r="B68" s="527" t="s">
        <v>120</v>
      </c>
      <c r="C68" s="521">
        <v>13414.7</v>
      </c>
      <c r="D68" s="522">
        <f t="shared" si="3"/>
        <v>42.497980389982736</v>
      </c>
      <c r="E68" s="522">
        <v>63.4</v>
      </c>
      <c r="F68" s="453"/>
      <c r="G68" s="523">
        <v>62</v>
      </c>
      <c r="H68" s="520" t="s">
        <v>50</v>
      </c>
      <c r="I68" s="521">
        <v>14138.4</v>
      </c>
      <c r="J68" s="522">
        <f t="shared" si="0"/>
        <v>42.683508534648794</v>
      </c>
      <c r="K68" s="524">
        <v>60.4</v>
      </c>
      <c r="L68" s="453"/>
      <c r="M68" s="525">
        <v>62</v>
      </c>
      <c r="N68" s="526" t="s">
        <v>77</v>
      </c>
      <c r="O68" s="521">
        <v>14683.9</v>
      </c>
      <c r="P68" s="522">
        <f t="shared" si="1"/>
        <v>44.392277553389611</v>
      </c>
      <c r="Q68" s="522">
        <v>75.599999999999994</v>
      </c>
      <c r="R68" s="453"/>
      <c r="S68" s="525">
        <v>62</v>
      </c>
      <c r="T68" s="526" t="s">
        <v>59</v>
      </c>
      <c r="U68" s="521">
        <v>14944.6</v>
      </c>
      <c r="V68" s="522">
        <f t="shared" si="4"/>
        <v>43.978894274203753</v>
      </c>
      <c r="W68" s="522">
        <v>53</v>
      </c>
      <c r="X68" s="453"/>
      <c r="Y68" s="525">
        <v>62</v>
      </c>
      <c r="Z68" s="528" t="s">
        <v>119</v>
      </c>
      <c r="AA68" s="521">
        <v>14946.9</v>
      </c>
      <c r="AB68" s="522">
        <f t="shared" si="2"/>
        <v>43.962117089957204</v>
      </c>
      <c r="AC68" s="522">
        <v>65.2</v>
      </c>
    </row>
    <row r="69" spans="1:29" ht="15.6" customHeight="1">
      <c r="A69" s="519">
        <v>63</v>
      </c>
      <c r="B69" s="520" t="s">
        <v>49</v>
      </c>
      <c r="C69" s="521">
        <v>12920.4</v>
      </c>
      <c r="D69" s="522">
        <f t="shared" si="3"/>
        <v>40.932030222869905</v>
      </c>
      <c r="E69" s="522">
        <v>54.6</v>
      </c>
      <c r="F69" s="453"/>
      <c r="G69" s="523">
        <v>63</v>
      </c>
      <c r="H69" s="520" t="s">
        <v>77</v>
      </c>
      <c r="I69" s="521">
        <v>13792.1</v>
      </c>
      <c r="J69" s="522">
        <f t="shared" si="0"/>
        <v>41.638036698687955</v>
      </c>
      <c r="K69" s="524">
        <v>71.5</v>
      </c>
      <c r="L69" s="453"/>
      <c r="M69" s="519">
        <v>63</v>
      </c>
      <c r="N69" s="526" t="s">
        <v>36</v>
      </c>
      <c r="O69" s="521">
        <v>14621.1</v>
      </c>
      <c r="P69" s="522">
        <f t="shared" si="1"/>
        <v>44.202420973710311</v>
      </c>
      <c r="Q69" s="522">
        <v>69.400000000000006</v>
      </c>
      <c r="R69" s="453"/>
      <c r="S69" s="519">
        <v>63</v>
      </c>
      <c r="T69" s="526" t="s">
        <v>36</v>
      </c>
      <c r="U69" s="521">
        <v>14848.5</v>
      </c>
      <c r="V69" s="522">
        <f t="shared" si="4"/>
        <v>43.696091673950086</v>
      </c>
      <c r="W69" s="522">
        <v>69.2</v>
      </c>
      <c r="X69" s="453"/>
      <c r="Y69" s="519">
        <v>63</v>
      </c>
      <c r="Z69" s="526" t="s">
        <v>59</v>
      </c>
      <c r="AA69" s="521">
        <v>14939.3</v>
      </c>
      <c r="AB69" s="522">
        <f t="shared" si="2"/>
        <v>43.939763820056179</v>
      </c>
      <c r="AC69" s="522">
        <v>52.8</v>
      </c>
    </row>
    <row r="70" spans="1:29" ht="15.6" customHeight="1">
      <c r="A70" s="519">
        <v>64</v>
      </c>
      <c r="B70" s="520" t="s">
        <v>50</v>
      </c>
      <c r="C70" s="521">
        <v>12879.4</v>
      </c>
      <c r="D70" s="522">
        <f t="shared" si="3"/>
        <v>40.802141578622233</v>
      </c>
      <c r="E70" s="522">
        <v>57.3</v>
      </c>
      <c r="F70" s="453"/>
      <c r="G70" s="523">
        <v>64</v>
      </c>
      <c r="H70" s="520" t="s">
        <v>58</v>
      </c>
      <c r="I70" s="521">
        <v>13715.3</v>
      </c>
      <c r="J70" s="522">
        <f t="shared" si="0"/>
        <v>41.40617924271973</v>
      </c>
      <c r="K70" s="524">
        <v>65.7</v>
      </c>
      <c r="L70" s="453"/>
      <c r="M70" s="525">
        <v>64</v>
      </c>
      <c r="N70" s="526" t="s">
        <v>66</v>
      </c>
      <c r="O70" s="521">
        <v>14344.4</v>
      </c>
      <c r="P70" s="522">
        <f t="shared" si="1"/>
        <v>43.36590320942269</v>
      </c>
      <c r="Q70" s="522">
        <v>64.7</v>
      </c>
      <c r="R70" s="453"/>
      <c r="S70" s="525">
        <v>64</v>
      </c>
      <c r="T70" s="528" t="s">
        <v>119</v>
      </c>
      <c r="U70" s="521">
        <v>14672.6</v>
      </c>
      <c r="V70" s="522">
        <f t="shared" si="4"/>
        <v>43.178454032070576</v>
      </c>
      <c r="W70" s="522">
        <v>65.7</v>
      </c>
      <c r="X70" s="453"/>
      <c r="Y70" s="525">
        <v>64</v>
      </c>
      <c r="Z70" s="526" t="s">
        <v>13</v>
      </c>
      <c r="AA70" s="521">
        <v>14871.6</v>
      </c>
      <c r="AB70" s="522">
        <f t="shared" si="2"/>
        <v>43.740643244753599</v>
      </c>
      <c r="AC70" s="522">
        <v>72.5</v>
      </c>
    </row>
    <row r="71" spans="1:29" ht="15.6" customHeight="1">
      <c r="A71" s="519">
        <v>65</v>
      </c>
      <c r="B71" s="520" t="s">
        <v>58</v>
      </c>
      <c r="C71" s="521">
        <v>12878.6</v>
      </c>
      <c r="D71" s="522">
        <f t="shared" si="3"/>
        <v>40.799607166051544</v>
      </c>
      <c r="E71" s="522">
        <v>64.7</v>
      </c>
      <c r="F71" s="453"/>
      <c r="G71" s="523">
        <v>65</v>
      </c>
      <c r="H71" s="520" t="s">
        <v>49</v>
      </c>
      <c r="I71" s="521">
        <v>13661.4</v>
      </c>
      <c r="J71" s="522">
        <f t="shared" ref="J71:J88" si="5">I71/33123.8*100</f>
        <v>41.243456366721205</v>
      </c>
      <c r="K71" s="524">
        <v>54.5</v>
      </c>
      <c r="L71" s="453"/>
      <c r="M71" s="519">
        <v>65</v>
      </c>
      <c r="N71" s="526" t="s">
        <v>58</v>
      </c>
      <c r="O71" s="521">
        <v>14332</v>
      </c>
      <c r="P71" s="522">
        <f t="shared" ref="P71:P88" si="6">O71/33077.6*100</f>
        <v>43.328415604517865</v>
      </c>
      <c r="Q71" s="522">
        <v>68.8</v>
      </c>
      <c r="R71" s="453"/>
      <c r="S71" s="519">
        <v>65</v>
      </c>
      <c r="T71" s="526" t="s">
        <v>58</v>
      </c>
      <c r="U71" s="521">
        <v>14498.4</v>
      </c>
      <c r="V71" s="522">
        <f>U71/33981.3*100</f>
        <v>42.665819141704404</v>
      </c>
      <c r="W71" s="522">
        <v>67.900000000000006</v>
      </c>
      <c r="X71" s="453"/>
      <c r="Y71" s="519">
        <v>65</v>
      </c>
      <c r="Z71" s="526" t="s">
        <v>58</v>
      </c>
      <c r="AA71" s="521">
        <v>14751.8</v>
      </c>
      <c r="AB71" s="522">
        <f t="shared" ref="AB71:AB88" si="7">AA71/33999.5*100</f>
        <v>43.388285121840028</v>
      </c>
      <c r="AC71" s="522">
        <v>71.400000000000006</v>
      </c>
    </row>
    <row r="72" spans="1:29" ht="15.6" customHeight="1">
      <c r="A72" s="519">
        <v>66</v>
      </c>
      <c r="B72" s="520" t="s">
        <v>77</v>
      </c>
      <c r="C72" s="521">
        <v>12809.9</v>
      </c>
      <c r="D72" s="522">
        <f t="shared" ref="D72:D88" si="8">C72/31565.5*100</f>
        <v>40.581964486543853</v>
      </c>
      <c r="E72" s="522">
        <v>69.099999999999994</v>
      </c>
      <c r="F72" s="453"/>
      <c r="G72" s="523">
        <v>66</v>
      </c>
      <c r="H72" s="520" t="s">
        <v>53</v>
      </c>
      <c r="I72" s="521">
        <v>13607.5</v>
      </c>
      <c r="J72" s="522">
        <f t="shared" si="5"/>
        <v>41.080733490722679</v>
      </c>
      <c r="K72" s="524">
        <v>54.5</v>
      </c>
      <c r="L72" s="453"/>
      <c r="M72" s="525">
        <v>66</v>
      </c>
      <c r="N72" s="526" t="s">
        <v>49</v>
      </c>
      <c r="O72" s="521">
        <v>14048.5</v>
      </c>
      <c r="P72" s="522">
        <f t="shared" si="6"/>
        <v>42.471340121411473</v>
      </c>
      <c r="Q72" s="522">
        <v>56.1</v>
      </c>
      <c r="R72" s="453"/>
      <c r="S72" s="525">
        <v>66</v>
      </c>
      <c r="T72" s="526" t="s">
        <v>66</v>
      </c>
      <c r="U72" s="521">
        <v>14411.9</v>
      </c>
      <c r="V72" s="522">
        <f>U72/33981.3*100</f>
        <v>42.411267373526023</v>
      </c>
      <c r="W72" s="522">
        <v>63.2</v>
      </c>
      <c r="X72" s="453"/>
      <c r="Y72" s="525">
        <v>66</v>
      </c>
      <c r="Z72" s="526" t="s">
        <v>49</v>
      </c>
      <c r="AA72" s="521">
        <v>14524.1</v>
      </c>
      <c r="AB72" s="522">
        <f t="shared" si="7"/>
        <v>42.718569390726337</v>
      </c>
      <c r="AC72" s="522">
        <v>59.1</v>
      </c>
    </row>
    <row r="73" spans="1:29" ht="15.6" customHeight="1">
      <c r="A73" s="529">
        <v>67</v>
      </c>
      <c r="B73" s="530" t="s">
        <v>66</v>
      </c>
      <c r="C73" s="531">
        <v>12357</v>
      </c>
      <c r="D73" s="532">
        <f t="shared" si="8"/>
        <v>39.147170169964042</v>
      </c>
      <c r="E73" s="532">
        <v>58.5</v>
      </c>
      <c r="F73" s="453"/>
      <c r="G73" s="523">
        <v>67</v>
      </c>
      <c r="H73" s="520" t="s">
        <v>66</v>
      </c>
      <c r="I73" s="521">
        <v>13591.4</v>
      </c>
      <c r="J73" s="522">
        <f t="shared" si="5"/>
        <v>41.032127956333511</v>
      </c>
      <c r="K73" s="524">
        <v>61.5</v>
      </c>
      <c r="L73" s="453"/>
      <c r="M73" s="519">
        <v>67</v>
      </c>
      <c r="N73" s="528" t="s">
        <v>119</v>
      </c>
      <c r="O73" s="521">
        <v>14031.1</v>
      </c>
      <c r="P73" s="522">
        <f t="shared" si="6"/>
        <v>42.418736546786953</v>
      </c>
      <c r="Q73" s="522">
        <v>66.599999999999994</v>
      </c>
      <c r="R73" s="453"/>
      <c r="S73" s="519">
        <v>67</v>
      </c>
      <c r="T73" s="526" t="s">
        <v>49</v>
      </c>
      <c r="U73" s="521">
        <v>14312.5</v>
      </c>
      <c r="V73" s="522">
        <f>U73/33981.3*100</f>
        <v>42.118753549746472</v>
      </c>
      <c r="W73" s="522">
        <v>56.2</v>
      </c>
      <c r="X73" s="453"/>
      <c r="Y73" s="519">
        <v>67</v>
      </c>
      <c r="Z73" s="526" t="s">
        <v>77</v>
      </c>
      <c r="AA73" s="521">
        <v>14492.5</v>
      </c>
      <c r="AB73" s="522">
        <f t="shared" si="7"/>
        <v>42.625626847453638</v>
      </c>
      <c r="AC73" s="522">
        <v>74.400000000000006</v>
      </c>
    </row>
    <row r="74" spans="1:29" ht="15.6" customHeight="1">
      <c r="A74" s="529">
        <v>68</v>
      </c>
      <c r="B74" s="530" t="s">
        <v>76</v>
      </c>
      <c r="C74" s="531">
        <v>12285.5</v>
      </c>
      <c r="D74" s="532">
        <f t="shared" si="8"/>
        <v>38.920657046458949</v>
      </c>
      <c r="E74" s="532">
        <v>42.5</v>
      </c>
      <c r="F74" s="453"/>
      <c r="G74" s="523">
        <v>68</v>
      </c>
      <c r="H74" s="520" t="s">
        <v>65</v>
      </c>
      <c r="I74" s="521">
        <v>13388.5</v>
      </c>
      <c r="J74" s="522">
        <f t="shared" si="5"/>
        <v>40.41957746393831</v>
      </c>
      <c r="K74" s="524">
        <v>60.4</v>
      </c>
      <c r="L74" s="453"/>
      <c r="M74" s="525">
        <v>68</v>
      </c>
      <c r="N74" s="526" t="s">
        <v>53</v>
      </c>
      <c r="O74" s="521">
        <v>13905.1</v>
      </c>
      <c r="P74" s="522">
        <f t="shared" si="6"/>
        <v>42.037814109850778</v>
      </c>
      <c r="Q74" s="522">
        <v>55.3</v>
      </c>
      <c r="R74" s="453"/>
      <c r="S74" s="525">
        <v>68</v>
      </c>
      <c r="T74" s="526" t="s">
        <v>53</v>
      </c>
      <c r="U74" s="521">
        <v>14245.8</v>
      </c>
      <c r="V74" s="522">
        <f>U74/33981.3*100</f>
        <v>41.922469122723378</v>
      </c>
      <c r="W74" s="522">
        <v>55.1</v>
      </c>
      <c r="X74" s="453"/>
      <c r="Y74" s="525">
        <v>68</v>
      </c>
      <c r="Z74" s="526" t="s">
        <v>53</v>
      </c>
      <c r="AA74" s="521">
        <v>14435.3</v>
      </c>
      <c r="AB74" s="522">
        <f t="shared" si="7"/>
        <v>42.457389079251165</v>
      </c>
      <c r="AC74" s="522">
        <v>56.7</v>
      </c>
    </row>
    <row r="75" spans="1:29" ht="15.6" customHeight="1">
      <c r="A75" s="529">
        <v>69</v>
      </c>
      <c r="B75" s="533" t="s">
        <v>65</v>
      </c>
      <c r="C75" s="531">
        <v>12276.9</v>
      </c>
      <c r="D75" s="532">
        <f t="shared" si="8"/>
        <v>38.893412111324075</v>
      </c>
      <c r="E75" s="532">
        <v>57.8</v>
      </c>
      <c r="F75" s="453"/>
      <c r="G75" s="523">
        <v>69</v>
      </c>
      <c r="H75" s="520" t="s">
        <v>76</v>
      </c>
      <c r="I75" s="521">
        <v>13291.6</v>
      </c>
      <c r="J75" s="522">
        <f t="shared" si="5"/>
        <v>40.127038564415919</v>
      </c>
      <c r="K75" s="524">
        <v>44.3</v>
      </c>
      <c r="L75" s="453"/>
      <c r="M75" s="519">
        <v>69</v>
      </c>
      <c r="N75" s="526" t="s">
        <v>76</v>
      </c>
      <c r="O75" s="521">
        <v>13792.5</v>
      </c>
      <c r="P75" s="522">
        <f t="shared" si="6"/>
        <v>41.697402471763375</v>
      </c>
      <c r="Q75" s="522">
        <v>46.8</v>
      </c>
      <c r="R75" s="453"/>
      <c r="S75" s="519">
        <v>69</v>
      </c>
      <c r="T75" s="526" t="s">
        <v>76</v>
      </c>
      <c r="U75" s="521">
        <v>14007.5</v>
      </c>
      <c r="V75" s="522">
        <f t="shared" ref="V75:V88" si="9">U75/33981.3*100</f>
        <v>41.221201072354496</v>
      </c>
      <c r="W75" s="522">
        <v>46.5</v>
      </c>
      <c r="X75" s="453"/>
      <c r="Y75" s="519">
        <v>69</v>
      </c>
      <c r="Z75" s="526" t="s">
        <v>21</v>
      </c>
      <c r="AA75" s="521">
        <v>14269.1</v>
      </c>
      <c r="AB75" s="522">
        <f t="shared" si="7"/>
        <v>41.968558361152368</v>
      </c>
      <c r="AC75" s="522">
        <v>61.5</v>
      </c>
    </row>
    <row r="76" spans="1:29" ht="15.6" customHeight="1">
      <c r="A76" s="529">
        <v>70</v>
      </c>
      <c r="B76" s="534" t="s">
        <v>119</v>
      </c>
      <c r="C76" s="531">
        <v>12018.2</v>
      </c>
      <c r="D76" s="532">
        <f t="shared" si="8"/>
        <v>38.073846446278374</v>
      </c>
      <c r="E76" s="532">
        <v>61.8</v>
      </c>
      <c r="F76" s="453"/>
      <c r="G76" s="535">
        <v>70</v>
      </c>
      <c r="H76" s="533" t="s">
        <v>68</v>
      </c>
      <c r="I76" s="531">
        <v>13024.7</v>
      </c>
      <c r="J76" s="532">
        <f t="shared" si="5"/>
        <v>39.321273525380541</v>
      </c>
      <c r="K76" s="536">
        <v>61.3</v>
      </c>
      <c r="L76" s="453"/>
      <c r="M76" s="525">
        <v>70</v>
      </c>
      <c r="N76" s="526" t="s">
        <v>68</v>
      </c>
      <c r="O76" s="521">
        <v>13603.6</v>
      </c>
      <c r="P76" s="522">
        <f t="shared" si="6"/>
        <v>41.1263211357535</v>
      </c>
      <c r="Q76" s="522">
        <v>63.5</v>
      </c>
      <c r="R76" s="453"/>
      <c r="S76" s="535">
        <v>70</v>
      </c>
      <c r="T76" s="533" t="s">
        <v>68</v>
      </c>
      <c r="U76" s="531">
        <v>13621.7</v>
      </c>
      <c r="V76" s="532">
        <f t="shared" si="9"/>
        <v>40.085870758328845</v>
      </c>
      <c r="W76" s="532">
        <v>62.2</v>
      </c>
      <c r="X76" s="453"/>
      <c r="Y76" s="525">
        <v>70</v>
      </c>
      <c r="Z76" s="526" t="s">
        <v>76</v>
      </c>
      <c r="AA76" s="521">
        <v>14188.8</v>
      </c>
      <c r="AB76" s="522">
        <f t="shared" si="7"/>
        <v>41.732378417329663</v>
      </c>
      <c r="AC76" s="522">
        <v>48.2</v>
      </c>
    </row>
    <row r="77" spans="1:29" ht="15.6" customHeight="1">
      <c r="A77" s="529">
        <v>71</v>
      </c>
      <c r="B77" s="530" t="s">
        <v>68</v>
      </c>
      <c r="C77" s="531">
        <v>11811.2</v>
      </c>
      <c r="D77" s="532">
        <f t="shared" si="8"/>
        <v>37.418067193613282</v>
      </c>
      <c r="E77" s="532">
        <v>57.4</v>
      </c>
      <c r="F77" s="453"/>
      <c r="G77" s="535">
        <v>71</v>
      </c>
      <c r="H77" s="537" t="s">
        <v>119</v>
      </c>
      <c r="I77" s="531">
        <v>12905</v>
      </c>
      <c r="J77" s="532">
        <f t="shared" si="5"/>
        <v>38.959901943617574</v>
      </c>
      <c r="K77" s="536">
        <v>63.7</v>
      </c>
      <c r="L77" s="453"/>
      <c r="M77" s="519">
        <v>71</v>
      </c>
      <c r="N77" s="526" t="s">
        <v>65</v>
      </c>
      <c r="O77" s="521">
        <v>13591.7</v>
      </c>
      <c r="P77" s="522">
        <f t="shared" si="6"/>
        <v>41.09034512782064</v>
      </c>
      <c r="Q77" s="522">
        <v>61.1</v>
      </c>
      <c r="R77" s="453"/>
      <c r="S77" s="529">
        <v>71</v>
      </c>
      <c r="T77" s="533" t="s">
        <v>65</v>
      </c>
      <c r="U77" s="531">
        <v>13515.6</v>
      </c>
      <c r="V77" s="532">
        <f t="shared" si="9"/>
        <v>39.773640207996749</v>
      </c>
      <c r="W77" s="532">
        <v>60</v>
      </c>
      <c r="X77" s="453"/>
      <c r="Y77" s="529">
        <v>71</v>
      </c>
      <c r="Z77" s="533" t="s">
        <v>65</v>
      </c>
      <c r="AA77" s="531">
        <v>13443.7</v>
      </c>
      <c r="AB77" s="532">
        <f t="shared" si="7"/>
        <v>39.540875601111786</v>
      </c>
      <c r="AC77" s="532">
        <v>61</v>
      </c>
    </row>
    <row r="78" spans="1:29" ht="15.6" customHeight="1">
      <c r="A78" s="529">
        <v>72</v>
      </c>
      <c r="B78" s="530" t="s">
        <v>21</v>
      </c>
      <c r="C78" s="531">
        <v>11315.7</v>
      </c>
      <c r="D78" s="532">
        <f t="shared" si="8"/>
        <v>35.848315407644428</v>
      </c>
      <c r="E78" s="532">
        <v>52.9</v>
      </c>
      <c r="F78" s="453"/>
      <c r="G78" s="535">
        <v>72</v>
      </c>
      <c r="H78" s="533" t="s">
        <v>75</v>
      </c>
      <c r="I78" s="531">
        <v>12512.2</v>
      </c>
      <c r="J78" s="532">
        <f t="shared" si="5"/>
        <v>37.774047663613473</v>
      </c>
      <c r="K78" s="536">
        <v>43.7</v>
      </c>
      <c r="L78" s="453"/>
      <c r="M78" s="535">
        <v>72</v>
      </c>
      <c r="N78" s="533" t="s">
        <v>21</v>
      </c>
      <c r="O78" s="531">
        <v>13033.8</v>
      </c>
      <c r="P78" s="532">
        <f t="shared" si="6"/>
        <v>39.403705226497685</v>
      </c>
      <c r="Q78" s="532">
        <v>57.8</v>
      </c>
      <c r="R78" s="453"/>
      <c r="S78" s="535">
        <v>72</v>
      </c>
      <c r="T78" s="533" t="s">
        <v>21</v>
      </c>
      <c r="U78" s="531">
        <v>13305.6</v>
      </c>
      <c r="V78" s="532">
        <f t="shared" si="9"/>
        <v>39.155653256349815</v>
      </c>
      <c r="W78" s="532">
        <v>57.4</v>
      </c>
      <c r="X78" s="453"/>
      <c r="Y78" s="535">
        <v>72</v>
      </c>
      <c r="Z78" s="533" t="s">
        <v>95</v>
      </c>
      <c r="AA78" s="531">
        <v>13304.5</v>
      </c>
      <c r="AB78" s="532">
        <f t="shared" si="7"/>
        <v>39.131457815556111</v>
      </c>
      <c r="AC78" s="532">
        <v>44.3</v>
      </c>
    </row>
    <row r="79" spans="1:29" ht="15.6" customHeight="1">
      <c r="A79" s="529">
        <v>73</v>
      </c>
      <c r="B79" s="530" t="s">
        <v>95</v>
      </c>
      <c r="C79" s="531">
        <v>11293.6</v>
      </c>
      <c r="D79" s="532">
        <f t="shared" si="8"/>
        <v>35.778302260379213</v>
      </c>
      <c r="E79" s="532">
        <v>39.799999999999997</v>
      </c>
      <c r="F79" s="453"/>
      <c r="G79" s="535">
        <v>73</v>
      </c>
      <c r="H79" s="533" t="s">
        <v>21</v>
      </c>
      <c r="I79" s="531">
        <v>12326.3</v>
      </c>
      <c r="J79" s="532">
        <f t="shared" si="5"/>
        <v>37.212819785169572</v>
      </c>
      <c r="K79" s="536">
        <v>54.8</v>
      </c>
      <c r="L79" s="453"/>
      <c r="M79" s="529">
        <v>73</v>
      </c>
      <c r="N79" s="533" t="s">
        <v>75</v>
      </c>
      <c r="O79" s="531">
        <v>12724.7</v>
      </c>
      <c r="P79" s="532">
        <f t="shared" si="6"/>
        <v>38.469235978426489</v>
      </c>
      <c r="Q79" s="532">
        <v>46.4</v>
      </c>
      <c r="R79" s="453"/>
      <c r="S79" s="529">
        <v>73</v>
      </c>
      <c r="T79" s="533" t="s">
        <v>75</v>
      </c>
      <c r="U79" s="531">
        <v>13101.5</v>
      </c>
      <c r="V79" s="532">
        <f t="shared" si="9"/>
        <v>38.555028795249143</v>
      </c>
      <c r="W79" s="532">
        <v>45.6</v>
      </c>
      <c r="X79" s="453"/>
      <c r="Y79" s="529">
        <v>73</v>
      </c>
      <c r="Z79" s="533" t="s">
        <v>75</v>
      </c>
      <c r="AA79" s="531">
        <v>13147.1</v>
      </c>
      <c r="AB79" s="532">
        <f t="shared" si="7"/>
        <v>38.668509831026924</v>
      </c>
      <c r="AC79" s="532">
        <v>47.7</v>
      </c>
    </row>
    <row r="80" spans="1:29" ht="15.6" customHeight="1">
      <c r="A80" s="529">
        <v>74</v>
      </c>
      <c r="B80" s="533" t="s">
        <v>62</v>
      </c>
      <c r="C80" s="531">
        <v>10964.1</v>
      </c>
      <c r="D80" s="532">
        <f t="shared" si="8"/>
        <v>34.734441082827772</v>
      </c>
      <c r="E80" s="532">
        <v>48.1</v>
      </c>
      <c r="F80" s="453"/>
      <c r="G80" s="535">
        <v>74</v>
      </c>
      <c r="H80" s="533" t="s">
        <v>95</v>
      </c>
      <c r="I80" s="531">
        <v>12217.5</v>
      </c>
      <c r="J80" s="532">
        <f t="shared" si="5"/>
        <v>36.884355055881265</v>
      </c>
      <c r="K80" s="536">
        <v>40.200000000000003</v>
      </c>
      <c r="L80" s="453"/>
      <c r="M80" s="535">
        <v>74</v>
      </c>
      <c r="N80" s="533" t="s">
        <v>95</v>
      </c>
      <c r="O80" s="531">
        <v>12719.4</v>
      </c>
      <c r="P80" s="532">
        <f t="shared" si="6"/>
        <v>38.453213050523615</v>
      </c>
      <c r="Q80" s="532">
        <v>42.3</v>
      </c>
      <c r="R80" s="453"/>
      <c r="S80" s="535">
        <v>74</v>
      </c>
      <c r="T80" s="533" t="s">
        <v>95</v>
      </c>
      <c r="U80" s="531">
        <v>13053.8</v>
      </c>
      <c r="V80" s="532">
        <f t="shared" si="9"/>
        <v>38.414657473375058</v>
      </c>
      <c r="W80" s="532">
        <v>42.3</v>
      </c>
      <c r="X80" s="453"/>
      <c r="Y80" s="535">
        <v>74</v>
      </c>
      <c r="Z80" s="533" t="s">
        <v>62</v>
      </c>
      <c r="AA80" s="531">
        <v>11914.5</v>
      </c>
      <c r="AB80" s="532">
        <f t="shared" si="7"/>
        <v>35.043162399447056</v>
      </c>
      <c r="AC80" s="532">
        <v>48.8</v>
      </c>
    </row>
    <row r="81" spans="1:29" ht="15.6" customHeight="1">
      <c r="A81" s="529">
        <v>75</v>
      </c>
      <c r="B81" s="530" t="s">
        <v>75</v>
      </c>
      <c r="C81" s="531">
        <v>10819.3</v>
      </c>
      <c r="D81" s="532">
        <f t="shared" si="8"/>
        <v>34.27571240753354</v>
      </c>
      <c r="E81" s="532">
        <v>41.1</v>
      </c>
      <c r="F81" s="453"/>
      <c r="G81" s="535">
        <v>75</v>
      </c>
      <c r="H81" s="533" t="s">
        <v>62</v>
      </c>
      <c r="I81" s="531">
        <v>11687.1</v>
      </c>
      <c r="J81" s="532">
        <f t="shared" si="5"/>
        <v>35.283089500600774</v>
      </c>
      <c r="K81" s="536">
        <v>48.9</v>
      </c>
      <c r="L81" s="453"/>
      <c r="M81" s="529">
        <v>75</v>
      </c>
      <c r="N81" s="533" t="s">
        <v>62</v>
      </c>
      <c r="O81" s="531">
        <v>12392.1</v>
      </c>
      <c r="P81" s="532">
        <f t="shared" si="6"/>
        <v>37.463721672672747</v>
      </c>
      <c r="Q81" s="532">
        <v>51.7</v>
      </c>
      <c r="R81" s="453"/>
      <c r="S81" s="529">
        <v>75</v>
      </c>
      <c r="T81" s="533" t="s">
        <v>62</v>
      </c>
      <c r="U81" s="531">
        <v>12578.6</v>
      </c>
      <c r="V81" s="532">
        <f t="shared" si="9"/>
        <v>37.016241285648285</v>
      </c>
      <c r="W81" s="532">
        <v>51.3</v>
      </c>
      <c r="X81" s="453"/>
      <c r="Y81" s="529">
        <v>75</v>
      </c>
      <c r="Z81" s="533" t="s">
        <v>68</v>
      </c>
      <c r="AA81" s="531">
        <v>11685.5</v>
      </c>
      <c r="AB81" s="532">
        <f t="shared" si="7"/>
        <v>34.369623082692392</v>
      </c>
      <c r="AC81" s="532">
        <v>54.1</v>
      </c>
    </row>
    <row r="82" spans="1:29" ht="15.6" customHeight="1">
      <c r="A82" s="529">
        <v>76</v>
      </c>
      <c r="B82" s="530" t="s">
        <v>73</v>
      </c>
      <c r="C82" s="531">
        <v>10625.5</v>
      </c>
      <c r="D82" s="532">
        <f t="shared" si="8"/>
        <v>33.661750962284778</v>
      </c>
      <c r="E82" s="532">
        <v>49.5</v>
      </c>
      <c r="F82" s="453"/>
      <c r="G82" s="535">
        <v>76</v>
      </c>
      <c r="H82" s="533" t="s">
        <v>42</v>
      </c>
      <c r="I82" s="531">
        <v>11294.8</v>
      </c>
      <c r="J82" s="532">
        <f t="shared" si="5"/>
        <v>34.09874470924229</v>
      </c>
      <c r="K82" s="536">
        <v>55.7</v>
      </c>
      <c r="L82" s="453"/>
      <c r="M82" s="535">
        <v>76</v>
      </c>
      <c r="N82" s="533" t="s">
        <v>42</v>
      </c>
      <c r="O82" s="531">
        <v>11848.1</v>
      </c>
      <c r="P82" s="532">
        <f t="shared" si="6"/>
        <v>35.819104167170536</v>
      </c>
      <c r="Q82" s="532">
        <v>58.4</v>
      </c>
      <c r="R82" s="453"/>
      <c r="S82" s="535">
        <v>76</v>
      </c>
      <c r="T82" s="533" t="s">
        <v>42</v>
      </c>
      <c r="U82" s="531">
        <v>12035.7</v>
      </c>
      <c r="V82" s="532">
        <f t="shared" si="9"/>
        <v>35.418597875890562</v>
      </c>
      <c r="W82" s="532">
        <v>58.5</v>
      </c>
      <c r="X82" s="453"/>
      <c r="Y82" s="535">
        <v>76</v>
      </c>
      <c r="Z82" s="533" t="s">
        <v>42</v>
      </c>
      <c r="AA82" s="531">
        <v>11124.7</v>
      </c>
      <c r="AB82" s="532">
        <f t="shared" si="7"/>
        <v>32.720187061574435</v>
      </c>
      <c r="AC82" s="532">
        <v>54.9</v>
      </c>
    </row>
    <row r="83" spans="1:29" ht="15.6" customHeight="1">
      <c r="A83" s="529">
        <v>77</v>
      </c>
      <c r="B83" s="533" t="s">
        <v>42</v>
      </c>
      <c r="C83" s="531">
        <v>10137.4</v>
      </c>
      <c r="D83" s="532">
        <f t="shared" si="8"/>
        <v>32.115442492594767</v>
      </c>
      <c r="E83" s="532">
        <v>51.8</v>
      </c>
      <c r="F83" s="538"/>
      <c r="G83" s="535">
        <v>77</v>
      </c>
      <c r="H83" s="533" t="s">
        <v>73</v>
      </c>
      <c r="I83" s="531">
        <v>11106.7</v>
      </c>
      <c r="J83" s="532">
        <f t="shared" si="5"/>
        <v>33.530875080757646</v>
      </c>
      <c r="K83" s="536">
        <v>48.7</v>
      </c>
      <c r="L83" s="538"/>
      <c r="M83" s="529">
        <v>77</v>
      </c>
      <c r="N83" s="533" t="s">
        <v>73</v>
      </c>
      <c r="O83" s="531">
        <v>11700.9</v>
      </c>
      <c r="P83" s="532">
        <f t="shared" si="6"/>
        <v>35.374090018622873</v>
      </c>
      <c r="Q83" s="532">
        <v>52.6</v>
      </c>
      <c r="R83" s="538"/>
      <c r="S83" s="529">
        <v>77</v>
      </c>
      <c r="T83" s="533" t="s">
        <v>73</v>
      </c>
      <c r="U83" s="531">
        <v>11866.1</v>
      </c>
      <c r="V83" s="532">
        <f t="shared" si="9"/>
        <v>34.919499842560462</v>
      </c>
      <c r="W83" s="532">
        <v>52.2</v>
      </c>
      <c r="X83" s="538"/>
      <c r="Y83" s="529">
        <v>77</v>
      </c>
      <c r="Z83" s="533" t="s">
        <v>73</v>
      </c>
      <c r="AA83" s="531">
        <v>10907</v>
      </c>
      <c r="AB83" s="532">
        <f t="shared" si="7"/>
        <v>32.079883527698939</v>
      </c>
      <c r="AC83" s="532">
        <v>48.4</v>
      </c>
    </row>
    <row r="84" spans="1:29" ht="15.6" customHeight="1">
      <c r="A84" s="529">
        <v>78</v>
      </c>
      <c r="B84" s="533" t="s">
        <v>46</v>
      </c>
      <c r="C84" s="531">
        <v>9737.2000000000007</v>
      </c>
      <c r="D84" s="532">
        <f t="shared" si="8"/>
        <v>30.847602604108921</v>
      </c>
      <c r="E84" s="532">
        <v>44.2</v>
      </c>
      <c r="F84" s="453"/>
      <c r="G84" s="504">
        <v>78</v>
      </c>
      <c r="H84" s="505" t="s">
        <v>46</v>
      </c>
      <c r="I84" s="506">
        <v>9645.1</v>
      </c>
      <c r="J84" s="479">
        <f t="shared" si="5"/>
        <v>29.118337871862526</v>
      </c>
      <c r="K84" s="295">
        <v>43.2</v>
      </c>
      <c r="L84" s="453"/>
      <c r="M84" s="539">
        <v>78</v>
      </c>
      <c r="N84" s="540" t="s">
        <v>43</v>
      </c>
      <c r="O84" s="541">
        <v>9753.2999999999993</v>
      </c>
      <c r="P84" s="542">
        <f t="shared" si="6"/>
        <v>29.486117493409438</v>
      </c>
      <c r="Q84" s="542">
        <v>49.7</v>
      </c>
      <c r="R84" s="453"/>
      <c r="S84" s="543">
        <v>78</v>
      </c>
      <c r="T84" s="544" t="s">
        <v>43</v>
      </c>
      <c r="U84" s="545">
        <v>10591.8</v>
      </c>
      <c r="V84" s="546">
        <f>U84/33981.3*100</f>
        <v>31.1694961640667</v>
      </c>
      <c r="W84" s="546">
        <v>52.8</v>
      </c>
      <c r="X84" s="453"/>
      <c r="Y84" s="539">
        <v>78</v>
      </c>
      <c r="Z84" s="540" t="s">
        <v>43</v>
      </c>
      <c r="AA84" s="541">
        <v>9347</v>
      </c>
      <c r="AB84" s="542">
        <f t="shared" si="7"/>
        <v>27.491580758540568</v>
      </c>
      <c r="AC84" s="542">
        <v>48.2</v>
      </c>
    </row>
    <row r="85" spans="1:29" ht="15.6" customHeight="1">
      <c r="A85" s="507">
        <v>79</v>
      </c>
      <c r="B85" s="505" t="s">
        <v>41</v>
      </c>
      <c r="C85" s="506">
        <v>8310.7999999999993</v>
      </c>
      <c r="D85" s="479">
        <f t="shared" si="8"/>
        <v>26.328744990575153</v>
      </c>
      <c r="E85" s="479">
        <v>38.299999999999997</v>
      </c>
      <c r="F85" s="453"/>
      <c r="G85" s="504">
        <v>79</v>
      </c>
      <c r="H85" s="505" t="s">
        <v>43</v>
      </c>
      <c r="I85" s="506">
        <v>8832.1</v>
      </c>
      <c r="J85" s="479">
        <f t="shared" si="5"/>
        <v>26.663909334073988</v>
      </c>
      <c r="K85" s="295">
        <v>44.4</v>
      </c>
      <c r="L85" s="453"/>
      <c r="M85" s="547">
        <v>79</v>
      </c>
      <c r="N85" s="540" t="s">
        <v>46</v>
      </c>
      <c r="O85" s="541">
        <v>8800.7999999999993</v>
      </c>
      <c r="P85" s="542">
        <f t="shared" si="6"/>
        <v>26.606525261808596</v>
      </c>
      <c r="Q85" s="542">
        <v>40</v>
      </c>
      <c r="R85" s="453"/>
      <c r="S85" s="547">
        <v>79</v>
      </c>
      <c r="T85" s="540" t="s">
        <v>41</v>
      </c>
      <c r="U85" s="541">
        <v>8750.6</v>
      </c>
      <c r="V85" s="548">
        <f>U85/33981.3*100</f>
        <v>25.751221995627006</v>
      </c>
      <c r="W85" s="542">
        <v>40.299999999999997</v>
      </c>
      <c r="X85" s="453"/>
      <c r="Y85" s="547">
        <v>79</v>
      </c>
      <c r="Z85" s="540" t="s">
        <v>41</v>
      </c>
      <c r="AA85" s="541">
        <v>9300.7999999999993</v>
      </c>
      <c r="AB85" s="542">
        <f t="shared" si="7"/>
        <v>27.355696407300105</v>
      </c>
      <c r="AC85" s="542">
        <v>44.8</v>
      </c>
    </row>
    <row r="86" spans="1:29" ht="15.6" customHeight="1">
      <c r="A86" s="507">
        <v>80</v>
      </c>
      <c r="B86" s="505" t="s">
        <v>43</v>
      </c>
      <c r="C86" s="506">
        <v>7990.4</v>
      </c>
      <c r="D86" s="479">
        <f t="shared" si="8"/>
        <v>25.313712756015267</v>
      </c>
      <c r="E86" s="479">
        <v>42.8</v>
      </c>
      <c r="F86" s="453"/>
      <c r="G86" s="504">
        <v>80</v>
      </c>
      <c r="H86" s="505" t="s">
        <v>41</v>
      </c>
      <c r="I86" s="506">
        <v>8778.6</v>
      </c>
      <c r="J86" s="479">
        <f t="shared" si="5"/>
        <v>26.502394048991963</v>
      </c>
      <c r="K86" s="295">
        <v>39.6</v>
      </c>
      <c r="L86" s="453"/>
      <c r="M86" s="539">
        <v>80</v>
      </c>
      <c r="N86" s="540" t="s">
        <v>41</v>
      </c>
      <c r="O86" s="541">
        <v>8580</v>
      </c>
      <c r="P86" s="542">
        <f t="shared" si="6"/>
        <v>25.939004038987111</v>
      </c>
      <c r="Q86" s="542">
        <v>39.700000000000003</v>
      </c>
      <c r="R86" s="453"/>
      <c r="S86" s="539">
        <v>80</v>
      </c>
      <c r="T86" s="540" t="s">
        <v>46</v>
      </c>
      <c r="U86" s="541">
        <v>8557.5</v>
      </c>
      <c r="V86" s="548">
        <f>U86/33981.3*100</f>
        <v>25.182968279612609</v>
      </c>
      <c r="W86" s="542">
        <v>38.700000000000003</v>
      </c>
      <c r="X86" s="453"/>
      <c r="Y86" s="539">
        <v>80</v>
      </c>
      <c r="Z86" s="540" t="s">
        <v>40</v>
      </c>
      <c r="AA86" s="541">
        <v>8071.9</v>
      </c>
      <c r="AB86" s="542">
        <f t="shared" si="7"/>
        <v>23.741231488698361</v>
      </c>
      <c r="AC86" s="542">
        <v>43.2</v>
      </c>
    </row>
    <row r="87" spans="1:29" ht="15.6" customHeight="1">
      <c r="A87" s="507">
        <v>81</v>
      </c>
      <c r="B87" s="505" t="s">
        <v>246</v>
      </c>
      <c r="C87" s="506">
        <v>6032.2</v>
      </c>
      <c r="D87" s="479">
        <f t="shared" si="8"/>
        <v>19.110104386117754</v>
      </c>
      <c r="E87" s="479">
        <v>30.1</v>
      </c>
      <c r="F87" s="453"/>
      <c r="G87" s="504">
        <v>81</v>
      </c>
      <c r="H87" s="505" t="s">
        <v>246</v>
      </c>
      <c r="I87" s="506">
        <v>6469.8</v>
      </c>
      <c r="J87" s="479">
        <f t="shared" si="5"/>
        <v>19.532179278947464</v>
      </c>
      <c r="K87" s="295">
        <v>30.8</v>
      </c>
      <c r="L87" s="453"/>
      <c r="M87" s="547">
        <v>81</v>
      </c>
      <c r="N87" s="540" t="s">
        <v>40</v>
      </c>
      <c r="O87" s="541">
        <v>6610.6</v>
      </c>
      <c r="P87" s="542">
        <f t="shared" si="6"/>
        <v>19.985125885795828</v>
      </c>
      <c r="Q87" s="542">
        <v>35.700000000000003</v>
      </c>
      <c r="R87" s="453"/>
      <c r="S87" s="547">
        <v>81</v>
      </c>
      <c r="T87" s="540" t="s">
        <v>40</v>
      </c>
      <c r="U87" s="541">
        <v>7080.3</v>
      </c>
      <c r="V87" s="548">
        <f t="shared" si="9"/>
        <v>20.835871494027597</v>
      </c>
      <c r="W87" s="542">
        <v>37.4</v>
      </c>
      <c r="X87" s="453"/>
      <c r="Y87" s="547">
        <v>81</v>
      </c>
      <c r="Z87" s="540" t="s">
        <v>46</v>
      </c>
      <c r="AA87" s="541">
        <v>5845.2</v>
      </c>
      <c r="AB87" s="542">
        <f t="shared" si="7"/>
        <v>17.192017529669553</v>
      </c>
      <c r="AC87" s="542">
        <v>26.8</v>
      </c>
    </row>
    <row r="88" spans="1:29" ht="15.6" customHeight="1">
      <c r="A88" s="547">
        <v>82</v>
      </c>
      <c r="B88" s="540" t="s">
        <v>40</v>
      </c>
      <c r="C88" s="541">
        <v>5562.1</v>
      </c>
      <c r="D88" s="542">
        <f t="shared" si="8"/>
        <v>17.620820199268188</v>
      </c>
      <c r="E88" s="542">
        <v>31.2</v>
      </c>
      <c r="F88" s="453"/>
      <c r="G88" s="504">
        <v>82</v>
      </c>
      <c r="H88" s="505" t="s">
        <v>40</v>
      </c>
      <c r="I88" s="506">
        <v>6262.9</v>
      </c>
      <c r="J88" s="479">
        <f t="shared" si="5"/>
        <v>18.907552877387253</v>
      </c>
      <c r="K88" s="295">
        <v>64</v>
      </c>
      <c r="L88" s="453"/>
      <c r="M88" s="539">
        <v>82</v>
      </c>
      <c r="N88" s="540" t="s">
        <v>246</v>
      </c>
      <c r="O88" s="541">
        <v>6544.9</v>
      </c>
      <c r="P88" s="542">
        <f t="shared" si="6"/>
        <v>19.786502043679103</v>
      </c>
      <c r="Q88" s="542">
        <v>31.8</v>
      </c>
      <c r="R88" s="453"/>
      <c r="S88" s="539">
        <v>82</v>
      </c>
      <c r="T88" s="540" t="s">
        <v>246</v>
      </c>
      <c r="U88" s="541">
        <v>6697.1</v>
      </c>
      <c r="V88" s="548">
        <f t="shared" si="9"/>
        <v>19.708192447022334</v>
      </c>
      <c r="W88" s="542">
        <v>31.8</v>
      </c>
      <c r="X88" s="453"/>
      <c r="Y88" s="539">
        <v>82</v>
      </c>
      <c r="Z88" s="540" t="s">
        <v>246</v>
      </c>
      <c r="AA88" s="541">
        <v>5486.3</v>
      </c>
      <c r="AB88" s="542">
        <f t="shared" si="7"/>
        <v>16.136413770790746</v>
      </c>
      <c r="AC88" s="542">
        <v>26.2</v>
      </c>
    </row>
  </sheetData>
  <mergeCells count="11">
    <mergeCell ref="A2:E2"/>
    <mergeCell ref="G2:K2"/>
    <mergeCell ref="M2:Q2"/>
    <mergeCell ref="S2:W2"/>
    <mergeCell ref="Y2:AC2"/>
    <mergeCell ref="A4:E4"/>
    <mergeCell ref="G4:K4"/>
    <mergeCell ref="M4:Q4"/>
    <mergeCell ref="S4:W4"/>
    <mergeCell ref="Y4:AC4"/>
    <mergeCell ref="Y3:AC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97"/>
  <sheetViews>
    <sheetView topLeftCell="W1" workbookViewId="0">
      <selection activeCell="Y2" sqref="Y2:AC3"/>
    </sheetView>
  </sheetViews>
  <sheetFormatPr defaultRowHeight="15"/>
  <cols>
    <col min="2" max="2" width="37.42578125" customWidth="1"/>
    <col min="3" max="3" width="12.7109375" customWidth="1"/>
    <col min="8" max="8" width="37.42578125" customWidth="1"/>
    <col min="9" max="9" width="12.7109375" customWidth="1"/>
    <col min="14" max="14" width="37.42578125" customWidth="1"/>
    <col min="15" max="15" width="12.7109375" customWidth="1"/>
    <col min="20" max="20" width="37.42578125" customWidth="1"/>
    <col min="21" max="21" width="12.7109375" customWidth="1"/>
    <col min="26" max="26" width="37.42578125" customWidth="1"/>
    <col min="27" max="27" width="12.7109375" customWidth="1"/>
  </cols>
  <sheetData>
    <row r="1" spans="1:29">
      <c r="K1" s="549"/>
    </row>
    <row r="2" spans="1:29">
      <c r="A2" s="732" t="s">
        <v>281</v>
      </c>
      <c r="B2" s="732"/>
      <c r="C2" s="732"/>
      <c r="D2" s="732"/>
      <c r="E2" s="732"/>
      <c r="F2" s="550"/>
      <c r="G2" s="732" t="s">
        <v>282</v>
      </c>
      <c r="H2" s="732"/>
      <c r="I2" s="732"/>
      <c r="J2" s="732"/>
      <c r="K2" s="732"/>
      <c r="M2" s="732" t="s">
        <v>283</v>
      </c>
      <c r="N2" s="732"/>
      <c r="O2" s="732"/>
      <c r="P2" s="732"/>
      <c r="Q2" s="732"/>
      <c r="S2" s="732" t="s">
        <v>284</v>
      </c>
      <c r="T2" s="732"/>
      <c r="U2" s="732"/>
      <c r="V2" s="732"/>
      <c r="W2" s="732"/>
      <c r="Y2" s="732" t="s">
        <v>285</v>
      </c>
      <c r="Z2" s="732"/>
      <c r="AA2" s="732"/>
      <c r="AB2" s="732"/>
      <c r="AC2" s="732"/>
    </row>
    <row r="3" spans="1:29">
      <c r="A3" s="732"/>
      <c r="B3" s="732"/>
      <c r="C3" s="732"/>
      <c r="D3" s="732"/>
      <c r="E3" s="732"/>
      <c r="F3" s="550"/>
      <c r="G3" s="732"/>
      <c r="H3" s="732"/>
      <c r="I3" s="732"/>
      <c r="J3" s="732"/>
      <c r="K3" s="732"/>
      <c r="M3" s="732"/>
      <c r="N3" s="732"/>
      <c r="O3" s="732"/>
      <c r="P3" s="732"/>
      <c r="Q3" s="732"/>
      <c r="S3" s="732"/>
      <c r="T3" s="732"/>
      <c r="U3" s="732"/>
      <c r="V3" s="732"/>
      <c r="W3" s="732"/>
      <c r="Y3" s="732"/>
      <c r="Z3" s="732"/>
      <c r="AA3" s="732"/>
      <c r="AB3" s="732"/>
      <c r="AC3" s="732"/>
    </row>
    <row r="4" spans="1:29">
      <c r="A4" s="733" t="s">
        <v>286</v>
      </c>
      <c r="B4" s="733"/>
      <c r="C4" s="733"/>
      <c r="D4" s="733"/>
      <c r="E4" s="733"/>
      <c r="F4" s="551"/>
      <c r="G4" s="733" t="s">
        <v>286</v>
      </c>
      <c r="H4" s="733"/>
      <c r="I4" s="733"/>
      <c r="J4" s="733"/>
      <c r="K4" s="733"/>
      <c r="M4" s="733" t="s">
        <v>286</v>
      </c>
      <c r="N4" s="733"/>
      <c r="O4" s="733"/>
      <c r="P4" s="733"/>
      <c r="Q4" s="733"/>
      <c r="S4" s="733" t="s">
        <v>286</v>
      </c>
      <c r="T4" s="733"/>
      <c r="U4" s="733"/>
      <c r="V4" s="733"/>
      <c r="W4" s="733"/>
      <c r="Y4" s="733" t="s">
        <v>286</v>
      </c>
      <c r="Z4" s="733"/>
      <c r="AA4" s="733"/>
      <c r="AB4" s="733"/>
      <c r="AC4" s="733"/>
    </row>
    <row r="5" spans="1:29" ht="51">
      <c r="A5" s="552" t="s">
        <v>105</v>
      </c>
      <c r="B5" s="553" t="s">
        <v>287</v>
      </c>
      <c r="C5" s="307" t="s">
        <v>288</v>
      </c>
      <c r="D5" s="458" t="s">
        <v>275</v>
      </c>
      <c r="E5" s="458" t="s">
        <v>276</v>
      </c>
      <c r="F5" s="554"/>
      <c r="G5" s="552" t="s">
        <v>105</v>
      </c>
      <c r="H5" s="553" t="s">
        <v>287</v>
      </c>
      <c r="I5" s="307" t="s">
        <v>289</v>
      </c>
      <c r="J5" s="458" t="s">
        <v>275</v>
      </c>
      <c r="K5" s="170" t="s">
        <v>276</v>
      </c>
      <c r="M5" s="552" t="s">
        <v>105</v>
      </c>
      <c r="N5" s="553" t="s">
        <v>287</v>
      </c>
      <c r="O5" s="307" t="s">
        <v>290</v>
      </c>
      <c r="P5" s="458" t="s">
        <v>275</v>
      </c>
      <c r="Q5" s="170" t="s">
        <v>276</v>
      </c>
      <c r="S5" s="552" t="s">
        <v>105</v>
      </c>
      <c r="T5" s="553" t="s">
        <v>287</v>
      </c>
      <c r="U5" s="307" t="s">
        <v>291</v>
      </c>
      <c r="V5" s="458" t="s">
        <v>275</v>
      </c>
      <c r="W5" s="170" t="s">
        <v>276</v>
      </c>
      <c r="Y5" s="552" t="s">
        <v>105</v>
      </c>
      <c r="Z5" s="553" t="s">
        <v>287</v>
      </c>
      <c r="AA5" s="307" t="s">
        <v>292</v>
      </c>
      <c r="AB5" s="458" t="s">
        <v>275</v>
      </c>
      <c r="AC5" s="170" t="s">
        <v>276</v>
      </c>
    </row>
    <row r="6" spans="1:29" ht="15.6" customHeight="1">
      <c r="A6" s="555">
        <v>1</v>
      </c>
      <c r="B6" s="353" t="s">
        <v>90</v>
      </c>
      <c r="C6" s="459">
        <v>58972</v>
      </c>
      <c r="D6" s="460">
        <f>C6/31565.5*100</f>
        <v>186.82422264814434</v>
      </c>
      <c r="E6" s="352">
        <v>102.5</v>
      </c>
      <c r="F6" s="556"/>
      <c r="G6" s="557">
        <v>1</v>
      </c>
      <c r="H6" s="353" t="s">
        <v>86</v>
      </c>
      <c r="I6" s="459">
        <v>70028.600000000006</v>
      </c>
      <c r="J6" s="460">
        <f>I6/33123.8*100</f>
        <v>211.4147531382269</v>
      </c>
      <c r="K6" s="558">
        <v>124</v>
      </c>
      <c r="M6" s="557">
        <v>1</v>
      </c>
      <c r="N6" s="349" t="s">
        <v>86</v>
      </c>
      <c r="O6" s="459">
        <v>69065.5</v>
      </c>
      <c r="P6" s="460">
        <f>O6/33077.6*100</f>
        <v>208.79840133504243</v>
      </c>
      <c r="Q6" s="460">
        <v>125.4</v>
      </c>
      <c r="S6" s="557">
        <v>1</v>
      </c>
      <c r="T6" s="349" t="s">
        <v>86</v>
      </c>
      <c r="U6" s="459">
        <v>72974.600000000006</v>
      </c>
      <c r="V6" s="460">
        <f>U6/33981.3*100</f>
        <v>214.74928857930684</v>
      </c>
      <c r="W6" s="460">
        <v>129.19999999999999</v>
      </c>
      <c r="Y6" s="557">
        <v>1</v>
      </c>
      <c r="Z6" s="349" t="s">
        <v>90</v>
      </c>
      <c r="AA6" s="459">
        <v>62434.3</v>
      </c>
      <c r="AB6" s="460">
        <f>AA6/33999.5*100</f>
        <v>183.63299460286183</v>
      </c>
      <c r="AC6" s="460">
        <v>103.7</v>
      </c>
    </row>
    <row r="7" spans="1:29" ht="15.6" customHeight="1">
      <c r="A7" s="555">
        <v>2</v>
      </c>
      <c r="B7" s="353" t="s">
        <v>86</v>
      </c>
      <c r="C7" s="459">
        <v>58260.9</v>
      </c>
      <c r="D7" s="460">
        <f t="shared" ref="D7:D70" si="0">C7/31565.5*100</f>
        <v>184.57144667437549</v>
      </c>
      <c r="E7" s="352">
        <v>110.9</v>
      </c>
      <c r="F7" s="556"/>
      <c r="G7" s="557">
        <v>2</v>
      </c>
      <c r="H7" s="353" t="s">
        <v>90</v>
      </c>
      <c r="I7" s="459">
        <v>59812.2</v>
      </c>
      <c r="J7" s="460">
        <f t="shared" ref="J7:J70" si="1">I7/33123.8*100</f>
        <v>180.5716735398716</v>
      </c>
      <c r="K7" s="558">
        <v>96.9</v>
      </c>
      <c r="M7" s="557">
        <v>2</v>
      </c>
      <c r="N7" s="349" t="s">
        <v>90</v>
      </c>
      <c r="O7" s="459">
        <v>65687.199999999997</v>
      </c>
      <c r="P7" s="460">
        <f t="shared" ref="P7:P70" si="2">O7/33077.6*100</f>
        <v>198.58514523423707</v>
      </c>
      <c r="Q7" s="460">
        <v>105.2</v>
      </c>
      <c r="S7" s="557">
        <v>2</v>
      </c>
      <c r="T7" s="349" t="s">
        <v>90</v>
      </c>
      <c r="U7" s="459">
        <v>64120.4</v>
      </c>
      <c r="V7" s="460">
        <f t="shared" ref="V7:V70" si="3">U7/33981.3*100</f>
        <v>188.69319302086737</v>
      </c>
      <c r="W7" s="460">
        <v>98.8</v>
      </c>
      <c r="Y7" s="557">
        <v>2</v>
      </c>
      <c r="Z7" s="349" t="s">
        <v>243</v>
      </c>
      <c r="AA7" s="459">
        <v>60208.3</v>
      </c>
      <c r="AB7" s="460">
        <f t="shared" ref="AB7:AB18" si="4">AA7/33999.5*100</f>
        <v>177.08583949763968</v>
      </c>
      <c r="AC7" s="460">
        <v>91.2</v>
      </c>
    </row>
    <row r="8" spans="1:29" ht="15.6" customHeight="1">
      <c r="A8" s="555">
        <v>3</v>
      </c>
      <c r="B8" s="349" t="s">
        <v>93</v>
      </c>
      <c r="C8" s="459">
        <v>51986</v>
      </c>
      <c r="D8" s="460">
        <f t="shared" si="0"/>
        <v>164.69246487462578</v>
      </c>
      <c r="E8" s="352">
        <v>69</v>
      </c>
      <c r="F8" s="556"/>
      <c r="G8" s="557">
        <v>3</v>
      </c>
      <c r="H8" s="349" t="s">
        <v>243</v>
      </c>
      <c r="I8" s="459">
        <v>51519.199999999997</v>
      </c>
      <c r="J8" s="460">
        <f t="shared" si="1"/>
        <v>155.53529486351201</v>
      </c>
      <c r="K8" s="558">
        <v>82.7</v>
      </c>
      <c r="M8" s="557">
        <v>3</v>
      </c>
      <c r="N8" s="349" t="s">
        <v>243</v>
      </c>
      <c r="O8" s="459">
        <v>52816</v>
      </c>
      <c r="P8" s="460">
        <f t="shared" si="2"/>
        <v>159.67301134302369</v>
      </c>
      <c r="Q8" s="460">
        <v>85</v>
      </c>
      <c r="S8" s="557">
        <v>3</v>
      </c>
      <c r="T8" s="349" t="s">
        <v>243</v>
      </c>
      <c r="U8" s="459">
        <v>53568.2</v>
      </c>
      <c r="V8" s="460">
        <f t="shared" si="3"/>
        <v>157.6402315391112</v>
      </c>
      <c r="W8" s="460">
        <v>83.3</v>
      </c>
      <c r="Y8" s="557">
        <v>3</v>
      </c>
      <c r="Z8" s="349" t="s">
        <v>91</v>
      </c>
      <c r="AA8" s="459">
        <v>56248</v>
      </c>
      <c r="AB8" s="460">
        <f t="shared" si="4"/>
        <v>165.43772702539744</v>
      </c>
      <c r="AC8" s="460">
        <v>85.6</v>
      </c>
    </row>
    <row r="9" spans="1:29" ht="15.6" customHeight="1">
      <c r="A9" s="555">
        <v>4</v>
      </c>
      <c r="B9" s="349" t="s">
        <v>245</v>
      </c>
      <c r="C9" s="459">
        <v>50446.8</v>
      </c>
      <c r="D9" s="460">
        <f t="shared" si="0"/>
        <v>159.81625508862524</v>
      </c>
      <c r="E9" s="352">
        <v>123.3</v>
      </c>
      <c r="F9" s="556"/>
      <c r="G9" s="557">
        <v>4</v>
      </c>
      <c r="H9" s="349" t="s">
        <v>245</v>
      </c>
      <c r="I9" s="459">
        <v>50622.2</v>
      </c>
      <c r="J9" s="460">
        <f t="shared" si="1"/>
        <v>152.82727223325824</v>
      </c>
      <c r="K9" s="558">
        <v>119.5</v>
      </c>
      <c r="M9" s="557">
        <v>4</v>
      </c>
      <c r="N9" s="349" t="s">
        <v>245</v>
      </c>
      <c r="O9" s="459">
        <v>50006.5</v>
      </c>
      <c r="P9" s="460">
        <f t="shared" si="2"/>
        <v>151.17934795753018</v>
      </c>
      <c r="Q9" s="460">
        <v>118.5</v>
      </c>
      <c r="S9" s="557">
        <v>4</v>
      </c>
      <c r="T9" s="349" t="s">
        <v>245</v>
      </c>
      <c r="U9" s="459">
        <v>50312.800000000003</v>
      </c>
      <c r="V9" s="460">
        <f t="shared" si="3"/>
        <v>148.06025667058057</v>
      </c>
      <c r="W9" s="460">
        <v>115.2</v>
      </c>
      <c r="Y9" s="557">
        <v>4</v>
      </c>
      <c r="Z9" s="349" t="s">
        <v>245</v>
      </c>
      <c r="AA9" s="459">
        <v>55133.1</v>
      </c>
      <c r="AB9" s="460">
        <f t="shared" si="4"/>
        <v>162.15856115531111</v>
      </c>
      <c r="AC9" s="460">
        <v>121.3</v>
      </c>
    </row>
    <row r="10" spans="1:29" ht="15.6" customHeight="1">
      <c r="A10" s="555">
        <v>5</v>
      </c>
      <c r="B10" s="349" t="s">
        <v>243</v>
      </c>
      <c r="C10" s="459">
        <v>48190.7</v>
      </c>
      <c r="D10" s="460">
        <f t="shared" si="0"/>
        <v>152.6688948377184</v>
      </c>
      <c r="E10" s="352">
        <v>82</v>
      </c>
      <c r="F10" s="556"/>
      <c r="G10" s="557">
        <v>5</v>
      </c>
      <c r="H10" s="349" t="s">
        <v>93</v>
      </c>
      <c r="I10" s="459">
        <v>49932.5</v>
      </c>
      <c r="J10" s="460">
        <f t="shared" si="1"/>
        <v>150.74508359548119</v>
      </c>
      <c r="K10" s="558">
        <v>63.7</v>
      </c>
      <c r="M10" s="557">
        <v>5</v>
      </c>
      <c r="N10" s="349" t="s">
        <v>93</v>
      </c>
      <c r="O10" s="459">
        <v>47500.7</v>
      </c>
      <c r="P10" s="460">
        <f t="shared" si="2"/>
        <v>143.60382857281058</v>
      </c>
      <c r="Q10" s="460">
        <v>61.3</v>
      </c>
      <c r="S10" s="557">
        <v>5</v>
      </c>
      <c r="T10" s="349" t="s">
        <v>93</v>
      </c>
      <c r="U10" s="459">
        <v>47008.3</v>
      </c>
      <c r="V10" s="460">
        <f t="shared" si="3"/>
        <v>138.33579056716488</v>
      </c>
      <c r="W10" s="460">
        <v>59.6</v>
      </c>
      <c r="Y10" s="557">
        <v>5</v>
      </c>
      <c r="Z10" s="349" t="s">
        <v>93</v>
      </c>
      <c r="AA10" s="459">
        <v>53761.2</v>
      </c>
      <c r="AB10" s="460">
        <f t="shared" si="4"/>
        <v>158.12350181620317</v>
      </c>
      <c r="AC10" s="460">
        <v>66.400000000000006</v>
      </c>
    </row>
    <row r="11" spans="1:29" ht="15.6" customHeight="1">
      <c r="A11" s="555">
        <v>6</v>
      </c>
      <c r="B11" s="349" t="s">
        <v>33</v>
      </c>
      <c r="C11" s="459">
        <v>46423.4</v>
      </c>
      <c r="D11" s="460">
        <f t="shared" si="0"/>
        <v>147.07006066750091</v>
      </c>
      <c r="E11" s="352">
        <v>141.5</v>
      </c>
      <c r="F11" s="556"/>
      <c r="G11" s="557">
        <v>6</v>
      </c>
      <c r="H11" s="349" t="s">
        <v>33</v>
      </c>
      <c r="I11" s="459">
        <v>46396.7</v>
      </c>
      <c r="J11" s="460">
        <f t="shared" si="1"/>
        <v>140.07058368906945</v>
      </c>
      <c r="K11" s="558">
        <v>138.9</v>
      </c>
      <c r="M11" s="557">
        <v>6</v>
      </c>
      <c r="N11" s="349" t="s">
        <v>33</v>
      </c>
      <c r="O11" s="459">
        <v>45911.1</v>
      </c>
      <c r="P11" s="460">
        <f t="shared" si="2"/>
        <v>138.79815947952693</v>
      </c>
      <c r="Q11" s="460">
        <v>137.6</v>
      </c>
      <c r="S11" s="557">
        <v>6</v>
      </c>
      <c r="T11" s="349" t="s">
        <v>33</v>
      </c>
      <c r="U11" s="459">
        <v>46067.199999999997</v>
      </c>
      <c r="V11" s="460">
        <f t="shared" si="3"/>
        <v>135.56632618528423</v>
      </c>
      <c r="W11" s="460">
        <v>136.30000000000001</v>
      </c>
      <c r="Y11" s="557">
        <v>6</v>
      </c>
      <c r="Z11" s="349" t="s">
        <v>33</v>
      </c>
      <c r="AA11" s="459">
        <v>50931.9</v>
      </c>
      <c r="AB11" s="460">
        <f t="shared" si="4"/>
        <v>149.80190885160076</v>
      </c>
      <c r="AC11" s="460">
        <v>150</v>
      </c>
    </row>
    <row r="12" spans="1:29" ht="15.6" customHeight="1">
      <c r="A12" s="555">
        <v>7</v>
      </c>
      <c r="B12" s="349" t="s">
        <v>242</v>
      </c>
      <c r="C12" s="459">
        <v>40088</v>
      </c>
      <c r="D12" s="460">
        <f t="shared" si="0"/>
        <v>126.99941391709302</v>
      </c>
      <c r="E12" s="352">
        <v>105.2</v>
      </c>
      <c r="F12" s="556"/>
      <c r="G12" s="557">
        <v>7</v>
      </c>
      <c r="H12" s="349" t="s">
        <v>91</v>
      </c>
      <c r="I12" s="459">
        <v>41379.4</v>
      </c>
      <c r="J12" s="460">
        <f t="shared" si="1"/>
        <v>124.92346892566673</v>
      </c>
      <c r="K12" s="558">
        <v>69</v>
      </c>
      <c r="M12" s="557">
        <v>7</v>
      </c>
      <c r="N12" s="349" t="s">
        <v>242</v>
      </c>
      <c r="O12" s="459">
        <v>40502.5</v>
      </c>
      <c r="P12" s="460">
        <f t="shared" si="2"/>
        <v>122.44691271434445</v>
      </c>
      <c r="Q12" s="460">
        <v>103</v>
      </c>
      <c r="S12" s="557">
        <v>7</v>
      </c>
      <c r="T12" s="349" t="s">
        <v>91</v>
      </c>
      <c r="U12" s="459">
        <v>40978.400000000001</v>
      </c>
      <c r="V12" s="460">
        <f t="shared" si="3"/>
        <v>120.5910309493751</v>
      </c>
      <c r="W12" s="460">
        <v>66.900000000000006</v>
      </c>
      <c r="Y12" s="557">
        <v>7</v>
      </c>
      <c r="Z12" s="349" t="s">
        <v>86</v>
      </c>
      <c r="AA12" s="459">
        <v>49277.599999999999</v>
      </c>
      <c r="AB12" s="460">
        <f t="shared" si="4"/>
        <v>144.93624906248621</v>
      </c>
      <c r="AC12" s="460">
        <v>91.6</v>
      </c>
    </row>
    <row r="13" spans="1:29" ht="15.6" customHeight="1">
      <c r="A13" s="555">
        <v>8</v>
      </c>
      <c r="B13" s="353" t="s">
        <v>91</v>
      </c>
      <c r="C13" s="459">
        <v>38719.9</v>
      </c>
      <c r="D13" s="460">
        <f t="shared" si="0"/>
        <v>122.66525161964803</v>
      </c>
      <c r="E13" s="352">
        <v>64.7</v>
      </c>
      <c r="F13" s="556"/>
      <c r="G13" s="557">
        <v>8</v>
      </c>
      <c r="H13" s="349" t="s">
        <v>242</v>
      </c>
      <c r="I13" s="459">
        <v>40434.800000000003</v>
      </c>
      <c r="J13" s="460">
        <f t="shared" si="1"/>
        <v>122.07174297634933</v>
      </c>
      <c r="K13" s="558">
        <v>102.8</v>
      </c>
      <c r="M13" s="557">
        <v>8</v>
      </c>
      <c r="N13" s="349" t="s">
        <v>91</v>
      </c>
      <c r="O13" s="459">
        <v>39207.4</v>
      </c>
      <c r="P13" s="460">
        <f t="shared" si="2"/>
        <v>118.5315742375505</v>
      </c>
      <c r="Q13" s="460">
        <v>65.5</v>
      </c>
      <c r="S13" s="557">
        <v>8</v>
      </c>
      <c r="T13" s="349" t="s">
        <v>242</v>
      </c>
      <c r="U13" s="459">
        <v>40850.400000000001</v>
      </c>
      <c r="V13" s="460">
        <f t="shared" si="3"/>
        <v>120.21435318837123</v>
      </c>
      <c r="W13" s="460">
        <v>101.2</v>
      </c>
      <c r="Y13" s="557">
        <v>8</v>
      </c>
      <c r="Z13" s="349" t="s">
        <v>242</v>
      </c>
      <c r="AA13" s="459">
        <v>44599.5</v>
      </c>
      <c r="AB13" s="460">
        <f t="shared" si="4"/>
        <v>131.17692907248636</v>
      </c>
      <c r="AC13" s="460">
        <v>110.1</v>
      </c>
    </row>
    <row r="14" spans="1:29" ht="15.6" customHeight="1">
      <c r="A14" s="555">
        <v>9</v>
      </c>
      <c r="B14" s="353" t="s">
        <v>14</v>
      </c>
      <c r="C14" s="459">
        <v>30790.2</v>
      </c>
      <c r="D14" s="460">
        <f t="shared" si="0"/>
        <v>97.543837417433593</v>
      </c>
      <c r="E14" s="352">
        <v>111.9</v>
      </c>
      <c r="F14" s="556"/>
      <c r="G14" s="557">
        <v>9</v>
      </c>
      <c r="H14" s="349" t="s">
        <v>14</v>
      </c>
      <c r="I14" s="459">
        <v>30678.3</v>
      </c>
      <c r="J14" s="460">
        <f t="shared" si="1"/>
        <v>92.617091034241227</v>
      </c>
      <c r="K14" s="558">
        <v>108</v>
      </c>
      <c r="M14" s="557">
        <v>9</v>
      </c>
      <c r="N14" s="349" t="s">
        <v>14</v>
      </c>
      <c r="O14" s="459">
        <v>31318.799999999999</v>
      </c>
      <c r="P14" s="460">
        <f t="shared" si="2"/>
        <v>94.682806491402033</v>
      </c>
      <c r="Q14" s="460">
        <v>109</v>
      </c>
      <c r="S14" s="557">
        <v>9</v>
      </c>
      <c r="T14" s="349" t="s">
        <v>14</v>
      </c>
      <c r="U14" s="459">
        <v>31501.9</v>
      </c>
      <c r="V14" s="460">
        <f t="shared" si="3"/>
        <v>92.703634057555178</v>
      </c>
      <c r="W14" s="460">
        <v>107</v>
      </c>
      <c r="Y14" s="557">
        <v>9</v>
      </c>
      <c r="Z14" s="349" t="s">
        <v>14</v>
      </c>
      <c r="AA14" s="459">
        <v>34416.400000000001</v>
      </c>
      <c r="AB14" s="460">
        <f t="shared" si="4"/>
        <v>101.22619450286035</v>
      </c>
      <c r="AC14" s="460">
        <v>116.9</v>
      </c>
    </row>
    <row r="15" spans="1:29" ht="15.6" customHeight="1">
      <c r="A15" s="555">
        <v>10</v>
      </c>
      <c r="B15" s="353" t="s">
        <v>10</v>
      </c>
      <c r="C15" s="459">
        <v>29222.5</v>
      </c>
      <c r="D15" s="460">
        <f t="shared" si="0"/>
        <v>92.577339183602348</v>
      </c>
      <c r="E15" s="352">
        <v>129.6</v>
      </c>
      <c r="F15" s="556"/>
      <c r="G15" s="557">
        <v>10</v>
      </c>
      <c r="H15" s="349" t="s">
        <v>29</v>
      </c>
      <c r="I15" s="459">
        <v>29549.9</v>
      </c>
      <c r="J15" s="460">
        <f t="shared" si="1"/>
        <v>89.210477058791554</v>
      </c>
      <c r="K15" s="558">
        <v>73</v>
      </c>
      <c r="M15" s="557">
        <v>10</v>
      </c>
      <c r="N15" s="349" t="s">
        <v>29</v>
      </c>
      <c r="O15" s="459">
        <v>29367.1</v>
      </c>
      <c r="P15" s="460">
        <f t="shared" si="2"/>
        <v>88.782438871018456</v>
      </c>
      <c r="Q15" s="460">
        <v>73.5</v>
      </c>
      <c r="S15" s="557">
        <v>10</v>
      </c>
      <c r="T15" s="349" t="s">
        <v>29</v>
      </c>
      <c r="U15" s="459">
        <v>30190.2</v>
      </c>
      <c r="V15" s="460">
        <f t="shared" si="3"/>
        <v>88.843569845768116</v>
      </c>
      <c r="W15" s="460">
        <v>74.099999999999994</v>
      </c>
      <c r="Y15" s="557">
        <v>10</v>
      </c>
      <c r="Z15" s="349" t="s">
        <v>29</v>
      </c>
      <c r="AA15" s="459">
        <v>29420.799999999999</v>
      </c>
      <c r="AB15" s="460">
        <f t="shared" si="4"/>
        <v>86.533037250547792</v>
      </c>
      <c r="AC15" s="460">
        <v>70.599999999999994</v>
      </c>
    </row>
    <row r="16" spans="1:29" ht="15.6" customHeight="1">
      <c r="A16" s="555">
        <v>11</v>
      </c>
      <c r="B16" s="353" t="s">
        <v>29</v>
      </c>
      <c r="C16" s="459">
        <v>28057.9</v>
      </c>
      <c r="D16" s="460">
        <f t="shared" si="0"/>
        <v>88.887868083825708</v>
      </c>
      <c r="E16" s="352">
        <v>73.400000000000006</v>
      </c>
      <c r="F16" s="556"/>
      <c r="G16" s="557">
        <v>11</v>
      </c>
      <c r="H16" s="349" t="s">
        <v>10</v>
      </c>
      <c r="I16" s="459">
        <v>27879.4</v>
      </c>
      <c r="J16" s="460">
        <f t="shared" si="1"/>
        <v>84.167275493753735</v>
      </c>
      <c r="K16" s="558">
        <v>119</v>
      </c>
      <c r="M16" s="557">
        <v>11</v>
      </c>
      <c r="N16" s="349" t="s">
        <v>244</v>
      </c>
      <c r="O16" s="459">
        <v>27904.400000000001</v>
      </c>
      <c r="P16" s="460">
        <f t="shared" si="2"/>
        <v>84.360413089220515</v>
      </c>
      <c r="Q16" s="460">
        <v>74.5</v>
      </c>
      <c r="S16" s="557">
        <v>11</v>
      </c>
      <c r="T16" s="349" t="s">
        <v>76</v>
      </c>
      <c r="U16" s="459">
        <v>28807.7</v>
      </c>
      <c r="V16" s="460">
        <f t="shared" si="3"/>
        <v>84.775155747425785</v>
      </c>
      <c r="W16" s="460">
        <v>95.6</v>
      </c>
      <c r="Y16" s="557">
        <v>11</v>
      </c>
      <c r="Z16" s="559" t="s">
        <v>88</v>
      </c>
      <c r="AA16" s="459">
        <v>29051.599999999999</v>
      </c>
      <c r="AB16" s="460">
        <f t="shared" si="4"/>
        <v>85.447138928513652</v>
      </c>
      <c r="AC16" s="460">
        <v>78.400000000000006</v>
      </c>
    </row>
    <row r="17" spans="1:29" ht="15.6" customHeight="1">
      <c r="A17" s="555">
        <v>12</v>
      </c>
      <c r="B17" s="353" t="s">
        <v>244</v>
      </c>
      <c r="C17" s="459">
        <v>26130.5</v>
      </c>
      <c r="D17" s="460">
        <f t="shared" si="0"/>
        <v>82.781834597899604</v>
      </c>
      <c r="E17" s="352">
        <v>73</v>
      </c>
      <c r="F17" s="556"/>
      <c r="G17" s="557">
        <v>12</v>
      </c>
      <c r="H17" s="349" t="s">
        <v>244</v>
      </c>
      <c r="I17" s="459">
        <v>27512.2</v>
      </c>
      <c r="J17" s="460">
        <f t="shared" si="1"/>
        <v>83.058707032405692</v>
      </c>
      <c r="K17" s="558">
        <v>72.2</v>
      </c>
      <c r="M17" s="557">
        <v>12</v>
      </c>
      <c r="N17" s="349" t="s">
        <v>10</v>
      </c>
      <c r="O17" s="459">
        <v>27671.1</v>
      </c>
      <c r="P17" s="460">
        <f t="shared" si="2"/>
        <v>83.65510194209979</v>
      </c>
      <c r="Q17" s="460">
        <v>118.1</v>
      </c>
      <c r="S17" s="557">
        <v>12</v>
      </c>
      <c r="T17" s="349" t="s">
        <v>244</v>
      </c>
      <c r="U17" s="459">
        <v>28339.5</v>
      </c>
      <c r="V17" s="460">
        <f t="shared" si="3"/>
        <v>83.397339124753898</v>
      </c>
      <c r="W17" s="460">
        <v>74.2</v>
      </c>
      <c r="Y17" s="557">
        <v>12</v>
      </c>
      <c r="Z17" s="559" t="s">
        <v>244</v>
      </c>
      <c r="AA17" s="459">
        <v>28480.799999999999</v>
      </c>
      <c r="AB17" s="460">
        <f t="shared" si="4"/>
        <v>83.768290710157501</v>
      </c>
      <c r="AC17" s="460">
        <v>73.3</v>
      </c>
    </row>
    <row r="18" spans="1:29" ht="15.6" customHeight="1">
      <c r="A18" s="555">
        <v>13</v>
      </c>
      <c r="B18" s="353" t="s">
        <v>69</v>
      </c>
      <c r="C18" s="459">
        <v>26006.6</v>
      </c>
      <c r="D18" s="460">
        <f t="shared" si="0"/>
        <v>82.389317451014549</v>
      </c>
      <c r="E18" s="352">
        <v>88.8</v>
      </c>
      <c r="F18" s="556"/>
      <c r="G18" s="557">
        <v>13</v>
      </c>
      <c r="H18" s="349" t="s">
        <v>69</v>
      </c>
      <c r="I18" s="459">
        <v>26331.3</v>
      </c>
      <c r="J18" s="460">
        <f t="shared" si="1"/>
        <v>79.493596749165235</v>
      </c>
      <c r="K18" s="558">
        <v>86.5</v>
      </c>
      <c r="M18" s="557">
        <v>13</v>
      </c>
      <c r="N18" s="349" t="s">
        <v>76</v>
      </c>
      <c r="O18" s="459">
        <v>27090</v>
      </c>
      <c r="P18" s="460">
        <f t="shared" si="2"/>
        <v>81.898323941277482</v>
      </c>
      <c r="Q18" s="460">
        <v>91.8</v>
      </c>
      <c r="S18" s="557">
        <v>13</v>
      </c>
      <c r="T18" s="349" t="s">
        <v>10</v>
      </c>
      <c r="U18" s="459">
        <v>27631.599999999999</v>
      </c>
      <c r="V18" s="460">
        <f t="shared" si="3"/>
        <v>81.314134538702149</v>
      </c>
      <c r="W18" s="460">
        <v>115.5</v>
      </c>
      <c r="Y18" s="557">
        <v>13</v>
      </c>
      <c r="Z18" s="559" t="s">
        <v>81</v>
      </c>
      <c r="AA18" s="459">
        <v>27808.400000000001</v>
      </c>
      <c r="AB18" s="460">
        <f t="shared" si="4"/>
        <v>81.790614567861297</v>
      </c>
      <c r="AC18" s="460">
        <v>101.1</v>
      </c>
    </row>
    <row r="19" spans="1:29" ht="15.6" customHeight="1">
      <c r="A19" s="555">
        <v>14</v>
      </c>
      <c r="B19" s="353" t="s">
        <v>79</v>
      </c>
      <c r="C19" s="459">
        <v>25502</v>
      </c>
      <c r="D19" s="460">
        <f t="shared" si="0"/>
        <v>80.790736722054149</v>
      </c>
      <c r="E19" s="352">
        <v>83</v>
      </c>
      <c r="F19" s="556"/>
      <c r="G19" s="557">
        <v>14</v>
      </c>
      <c r="H19" s="349" t="s">
        <v>79</v>
      </c>
      <c r="I19" s="459">
        <v>26287.4</v>
      </c>
      <c r="J19" s="460">
        <f t="shared" si="1"/>
        <v>79.361063646079259</v>
      </c>
      <c r="K19" s="558">
        <v>82</v>
      </c>
      <c r="M19" s="557">
        <v>14</v>
      </c>
      <c r="N19" s="349" t="s">
        <v>69</v>
      </c>
      <c r="O19" s="459">
        <v>26555.9</v>
      </c>
      <c r="P19" s="460">
        <f t="shared" si="2"/>
        <v>80.283636055820267</v>
      </c>
      <c r="Q19" s="460">
        <v>87.5</v>
      </c>
      <c r="S19" s="557">
        <v>14</v>
      </c>
      <c r="T19" s="560" t="s">
        <v>56</v>
      </c>
      <c r="U19" s="459">
        <v>27278.3</v>
      </c>
      <c r="V19" s="460">
        <f>U19/33981.3*100</f>
        <v>80.274445062431383</v>
      </c>
      <c r="W19" s="460">
        <v>93</v>
      </c>
      <c r="Y19" s="557">
        <v>14</v>
      </c>
      <c r="Z19" s="349" t="s">
        <v>69</v>
      </c>
      <c r="AA19" s="459">
        <v>27373.1</v>
      </c>
      <c r="AB19" s="460">
        <f>AA19/33999.5*100</f>
        <v>80.510301622082665</v>
      </c>
      <c r="AC19" s="460">
        <v>90.2</v>
      </c>
    </row>
    <row r="20" spans="1:29" ht="15.6" customHeight="1">
      <c r="A20" s="561"/>
      <c r="B20" s="562" t="s">
        <v>240</v>
      </c>
      <c r="C20" s="561">
        <v>25233.7</v>
      </c>
      <c r="D20" s="563">
        <f t="shared" si="0"/>
        <v>79.940758106160203</v>
      </c>
      <c r="E20" s="564"/>
      <c r="F20" s="230"/>
      <c r="G20" s="565">
        <v>15</v>
      </c>
      <c r="H20" s="349" t="s">
        <v>76</v>
      </c>
      <c r="I20" s="459">
        <v>26002.400000000001</v>
      </c>
      <c r="J20" s="460">
        <f t="shared" si="1"/>
        <v>78.500655118072203</v>
      </c>
      <c r="K20" s="558">
        <v>86.8</v>
      </c>
      <c r="M20" s="561"/>
      <c r="N20" s="562" t="s">
        <v>240</v>
      </c>
      <c r="O20" s="561">
        <v>26317.8</v>
      </c>
      <c r="P20" s="566">
        <f t="shared" si="2"/>
        <v>79.563813577768641</v>
      </c>
      <c r="Q20" s="563"/>
      <c r="S20" s="557">
        <v>15</v>
      </c>
      <c r="T20" s="349" t="s">
        <v>69</v>
      </c>
      <c r="U20" s="459">
        <v>26895.1</v>
      </c>
      <c r="V20" s="460">
        <f t="shared" si="3"/>
        <v>79.146766015426124</v>
      </c>
      <c r="W20" s="460">
        <v>86.8</v>
      </c>
      <c r="Y20" s="567"/>
      <c r="Z20" s="568" t="s">
        <v>240</v>
      </c>
      <c r="AA20" s="569">
        <v>27304.3</v>
      </c>
      <c r="AB20" s="570">
        <f>AA20/33999.5*100</f>
        <v>80.307945705083895</v>
      </c>
      <c r="AC20" s="571"/>
    </row>
    <row r="21" spans="1:29" ht="15.6" customHeight="1">
      <c r="A21" s="572">
        <v>15</v>
      </c>
      <c r="B21" s="511" t="s">
        <v>56</v>
      </c>
      <c r="C21" s="512">
        <v>25227.9</v>
      </c>
      <c r="D21" s="513">
        <f t="shared" si="0"/>
        <v>79.922383615022724</v>
      </c>
      <c r="E21" s="573">
        <v>92.7</v>
      </c>
      <c r="F21" s="574"/>
      <c r="G21" s="564"/>
      <c r="H21" s="575" t="s">
        <v>240</v>
      </c>
      <c r="I21" s="561">
        <v>25992</v>
      </c>
      <c r="J21" s="563">
        <f t="shared" si="1"/>
        <v>78.469257754243159</v>
      </c>
      <c r="K21" s="576"/>
      <c r="M21" s="577">
        <v>15</v>
      </c>
      <c r="N21" s="516" t="s">
        <v>79</v>
      </c>
      <c r="O21" s="512">
        <v>26164.2</v>
      </c>
      <c r="P21" s="513">
        <f t="shared" si="2"/>
        <v>79.099450987979793</v>
      </c>
      <c r="Q21" s="513">
        <v>82.1</v>
      </c>
      <c r="S21" s="567"/>
      <c r="T21" s="568" t="s">
        <v>240</v>
      </c>
      <c r="U21" s="569">
        <v>26772.1</v>
      </c>
      <c r="V21" s="570">
        <f t="shared" si="3"/>
        <v>78.784802229461476</v>
      </c>
      <c r="W21" s="571"/>
      <c r="Y21" s="578">
        <v>15</v>
      </c>
      <c r="Z21" s="579" t="s">
        <v>56</v>
      </c>
      <c r="AA21" s="512">
        <v>27027.599999999999</v>
      </c>
      <c r="AB21" s="513">
        <f>AA21/33999.5*100</f>
        <v>79.494110207503041</v>
      </c>
      <c r="AC21" s="513">
        <v>95.4</v>
      </c>
    </row>
    <row r="22" spans="1:29" ht="15.6" customHeight="1">
      <c r="A22" s="572">
        <v>16</v>
      </c>
      <c r="B22" s="511" t="s">
        <v>24</v>
      </c>
      <c r="C22" s="512">
        <v>24973.200000000001</v>
      </c>
      <c r="D22" s="513">
        <f t="shared" si="0"/>
        <v>79.115490012830463</v>
      </c>
      <c r="E22" s="573">
        <v>95.7</v>
      </c>
      <c r="F22" s="574"/>
      <c r="G22" s="580">
        <v>16</v>
      </c>
      <c r="H22" s="516" t="s">
        <v>24</v>
      </c>
      <c r="I22" s="512">
        <v>25743.1</v>
      </c>
      <c r="J22" s="513">
        <f t="shared" si="1"/>
        <v>77.717834306450342</v>
      </c>
      <c r="K22" s="581">
        <v>96.2</v>
      </c>
      <c r="M22" s="577">
        <v>16</v>
      </c>
      <c r="N22" s="516" t="s">
        <v>56</v>
      </c>
      <c r="O22" s="512">
        <v>26077.9</v>
      </c>
      <c r="P22" s="513">
        <f t="shared" si="2"/>
        <v>78.838549350617953</v>
      </c>
      <c r="Q22" s="513">
        <v>91.2</v>
      </c>
      <c r="S22" s="577">
        <v>16</v>
      </c>
      <c r="T22" s="516" t="s">
        <v>79</v>
      </c>
      <c r="U22" s="512">
        <v>26646.7</v>
      </c>
      <c r="V22" s="582">
        <f t="shared" si="3"/>
        <v>78.415775735478036</v>
      </c>
      <c r="W22" s="513">
        <v>81.7</v>
      </c>
      <c r="Y22" s="577">
        <v>17</v>
      </c>
      <c r="Z22" s="516" t="s">
        <v>10</v>
      </c>
      <c r="AA22" s="512">
        <v>26658.1</v>
      </c>
      <c r="AB22" s="582">
        <f t="shared" ref="AB22:AB86" si="5">AA22/33999.5*100</f>
        <v>78.407329519551752</v>
      </c>
      <c r="AC22" s="513">
        <v>112.5</v>
      </c>
    </row>
    <row r="23" spans="1:29" ht="15.6" customHeight="1">
      <c r="A23" s="572">
        <v>17</v>
      </c>
      <c r="B23" s="511" t="s">
        <v>70</v>
      </c>
      <c r="C23" s="512">
        <v>24857.5</v>
      </c>
      <c r="D23" s="513">
        <f t="shared" si="0"/>
        <v>78.748950594794948</v>
      </c>
      <c r="E23" s="573">
        <v>47.6</v>
      </c>
      <c r="F23" s="574"/>
      <c r="G23" s="580">
        <v>17</v>
      </c>
      <c r="H23" s="516" t="s">
        <v>56</v>
      </c>
      <c r="I23" s="512">
        <v>25511.5</v>
      </c>
      <c r="J23" s="513">
        <f t="shared" si="1"/>
        <v>77.018639165796188</v>
      </c>
      <c r="K23" s="581">
        <v>89.1</v>
      </c>
      <c r="M23" s="577">
        <v>17</v>
      </c>
      <c r="N23" s="516" t="s">
        <v>88</v>
      </c>
      <c r="O23" s="512">
        <v>25938.1</v>
      </c>
      <c r="P23" s="513">
        <f t="shared" si="2"/>
        <v>78.41590683725542</v>
      </c>
      <c r="Q23" s="513">
        <v>70.2</v>
      </c>
      <c r="S23" s="577">
        <v>17</v>
      </c>
      <c r="T23" s="516" t="s">
        <v>88</v>
      </c>
      <c r="U23" s="512">
        <v>26844.9</v>
      </c>
      <c r="V23" s="582">
        <f t="shared" si="3"/>
        <v>78.999037706032439</v>
      </c>
      <c r="W23" s="513">
        <v>70.599999999999994</v>
      </c>
      <c r="Y23" s="577">
        <v>17</v>
      </c>
      <c r="Z23" s="583" t="s">
        <v>120</v>
      </c>
      <c r="AA23" s="512">
        <v>26636.6</v>
      </c>
      <c r="AB23" s="582">
        <f t="shared" si="5"/>
        <v>78.344093295489643</v>
      </c>
      <c r="AC23" s="513">
        <v>110.6</v>
      </c>
    </row>
    <row r="24" spans="1:29" ht="15.6" customHeight="1">
      <c r="A24" s="572">
        <v>18</v>
      </c>
      <c r="B24" s="511" t="s">
        <v>81</v>
      </c>
      <c r="C24" s="512">
        <v>24841.200000000001</v>
      </c>
      <c r="D24" s="513">
        <f t="shared" si="0"/>
        <v>78.697311938667212</v>
      </c>
      <c r="E24" s="573">
        <v>94.3</v>
      </c>
      <c r="F24" s="574"/>
      <c r="G24" s="580">
        <v>18</v>
      </c>
      <c r="H24" s="516" t="s">
        <v>81</v>
      </c>
      <c r="I24" s="512">
        <v>25309.7</v>
      </c>
      <c r="J24" s="513">
        <f t="shared" si="1"/>
        <v>76.409409548421365</v>
      </c>
      <c r="K24" s="581">
        <v>92.6</v>
      </c>
      <c r="M24" s="577">
        <v>18</v>
      </c>
      <c r="N24" s="516" t="s">
        <v>24</v>
      </c>
      <c r="O24" s="512">
        <v>25922.400000000001</v>
      </c>
      <c r="P24" s="513">
        <f t="shared" si="2"/>
        <v>78.368442692335606</v>
      </c>
      <c r="Q24" s="513">
        <v>96.6</v>
      </c>
      <c r="S24" s="577">
        <v>18</v>
      </c>
      <c r="T24" s="516" t="s">
        <v>17</v>
      </c>
      <c r="U24" s="512">
        <v>26498.7</v>
      </c>
      <c r="V24" s="582">
        <f t="shared" si="3"/>
        <v>77.980242074317346</v>
      </c>
      <c r="W24" s="513">
        <v>108.1</v>
      </c>
      <c r="Y24" s="577">
        <v>18</v>
      </c>
      <c r="Z24" s="516" t="s">
        <v>76</v>
      </c>
      <c r="AA24" s="512">
        <v>26598.7</v>
      </c>
      <c r="AB24" s="582">
        <f t="shared" si="5"/>
        <v>78.232621067956885</v>
      </c>
      <c r="AC24" s="513">
        <v>90.3</v>
      </c>
    </row>
    <row r="25" spans="1:29" ht="15.6" customHeight="1">
      <c r="A25" s="572">
        <v>19</v>
      </c>
      <c r="B25" s="511" t="s">
        <v>17</v>
      </c>
      <c r="C25" s="512">
        <v>24689.7</v>
      </c>
      <c r="D25" s="513">
        <f t="shared" si="0"/>
        <v>78.217357558093497</v>
      </c>
      <c r="E25" s="573">
        <v>111</v>
      </c>
      <c r="F25" s="574"/>
      <c r="G25" s="580">
        <v>19</v>
      </c>
      <c r="H25" s="516" t="s">
        <v>70</v>
      </c>
      <c r="I25" s="512">
        <v>25130.5</v>
      </c>
      <c r="J25" s="513">
        <f t="shared" si="1"/>
        <v>75.868408817828865</v>
      </c>
      <c r="K25" s="581">
        <v>44.4</v>
      </c>
      <c r="M25" s="577">
        <v>19</v>
      </c>
      <c r="N25" s="516" t="s">
        <v>81</v>
      </c>
      <c r="O25" s="512">
        <v>25481.8</v>
      </c>
      <c r="P25" s="513">
        <f t="shared" si="2"/>
        <v>77.036423440636568</v>
      </c>
      <c r="Q25" s="513">
        <v>93.2</v>
      </c>
      <c r="S25" s="577">
        <v>19</v>
      </c>
      <c r="T25" s="516" t="s">
        <v>70</v>
      </c>
      <c r="U25" s="512">
        <v>25909.1</v>
      </c>
      <c r="V25" s="582">
        <f t="shared" si="3"/>
        <v>76.245170137693364</v>
      </c>
      <c r="W25" s="513">
        <v>45.6</v>
      </c>
      <c r="Y25" s="577">
        <v>19</v>
      </c>
      <c r="Z25" s="516" t="s">
        <v>17</v>
      </c>
      <c r="AA25" s="512">
        <v>26304.2</v>
      </c>
      <c r="AB25" s="582">
        <f t="shared" si="5"/>
        <v>77.366431859292049</v>
      </c>
      <c r="AC25" s="513">
        <v>112.6</v>
      </c>
    </row>
    <row r="26" spans="1:29" ht="15.6" customHeight="1">
      <c r="A26" s="572">
        <v>20</v>
      </c>
      <c r="B26" s="511" t="s">
        <v>87</v>
      </c>
      <c r="C26" s="512">
        <v>24617</v>
      </c>
      <c r="D26" s="513">
        <f t="shared" si="0"/>
        <v>77.987042815732366</v>
      </c>
      <c r="E26" s="573">
        <v>77.7</v>
      </c>
      <c r="F26" s="574"/>
      <c r="G26" s="580">
        <v>20</v>
      </c>
      <c r="H26" s="516" t="s">
        <v>88</v>
      </c>
      <c r="I26" s="512">
        <v>25103.7</v>
      </c>
      <c r="J26" s="513">
        <f t="shared" si="1"/>
        <v>75.78750022642329</v>
      </c>
      <c r="K26" s="581">
        <v>68.099999999999994</v>
      </c>
      <c r="M26" s="577">
        <v>20</v>
      </c>
      <c r="N26" s="516" t="s">
        <v>17</v>
      </c>
      <c r="O26" s="512">
        <v>25323.8</v>
      </c>
      <c r="P26" s="513">
        <f t="shared" si="2"/>
        <v>76.558758797494377</v>
      </c>
      <c r="Q26" s="513">
        <v>107</v>
      </c>
      <c r="S26" s="577">
        <v>20</v>
      </c>
      <c r="T26" s="516" t="s">
        <v>24</v>
      </c>
      <c r="U26" s="512">
        <v>25895.599999999999</v>
      </c>
      <c r="V26" s="582">
        <f t="shared" si="3"/>
        <v>76.205442405087496</v>
      </c>
      <c r="W26" s="513">
        <v>95.1</v>
      </c>
      <c r="Y26" s="577">
        <v>20</v>
      </c>
      <c r="Z26" s="516" t="s">
        <v>24</v>
      </c>
      <c r="AA26" s="512">
        <v>25898</v>
      </c>
      <c r="AB26" s="582">
        <f t="shared" si="5"/>
        <v>76.171708407476586</v>
      </c>
      <c r="AC26" s="513">
        <v>95</v>
      </c>
    </row>
    <row r="27" spans="1:29" ht="15.6" customHeight="1">
      <c r="A27" s="572">
        <v>21</v>
      </c>
      <c r="B27" s="511" t="s">
        <v>8</v>
      </c>
      <c r="C27" s="512">
        <v>24300.1</v>
      </c>
      <c r="D27" s="513">
        <f t="shared" si="0"/>
        <v>76.983098636169231</v>
      </c>
      <c r="E27" s="573">
        <v>103.1</v>
      </c>
      <c r="F27" s="574"/>
      <c r="G27" s="580">
        <v>21</v>
      </c>
      <c r="H27" s="516" t="s">
        <v>17</v>
      </c>
      <c r="I27" s="512">
        <v>24866.9</v>
      </c>
      <c r="J27" s="513">
        <f t="shared" si="1"/>
        <v>75.072606403854621</v>
      </c>
      <c r="K27" s="581">
        <v>106.2</v>
      </c>
      <c r="M27" s="577">
        <v>21</v>
      </c>
      <c r="N27" s="516" t="s">
        <v>70</v>
      </c>
      <c r="O27" s="512">
        <v>25297.3</v>
      </c>
      <c r="P27" s="513">
        <f t="shared" si="2"/>
        <v>76.478644157980028</v>
      </c>
      <c r="Q27" s="513">
        <v>45.2</v>
      </c>
      <c r="S27" s="577">
        <v>21</v>
      </c>
      <c r="T27" s="516" t="s">
        <v>8</v>
      </c>
      <c r="U27" s="512">
        <v>25852</v>
      </c>
      <c r="V27" s="582">
        <f t="shared" si="3"/>
        <v>76.077136542745563</v>
      </c>
      <c r="W27" s="513">
        <v>102.1</v>
      </c>
      <c r="Y27" s="577">
        <v>21</v>
      </c>
      <c r="Z27" s="516" t="s">
        <v>79</v>
      </c>
      <c r="AA27" s="512">
        <v>25883.7</v>
      </c>
      <c r="AB27" s="582">
        <f t="shared" si="5"/>
        <v>76.129648965425972</v>
      </c>
      <c r="AC27" s="513">
        <v>79.400000000000006</v>
      </c>
    </row>
    <row r="28" spans="1:29" ht="15.6" customHeight="1">
      <c r="A28" s="572">
        <v>22</v>
      </c>
      <c r="B28" s="511" t="s">
        <v>76</v>
      </c>
      <c r="C28" s="512">
        <v>24207.7</v>
      </c>
      <c r="D28" s="513">
        <f t="shared" si="0"/>
        <v>76.690373984254961</v>
      </c>
      <c r="E28" s="573" t="s">
        <v>293</v>
      </c>
      <c r="F28" s="574"/>
      <c r="G28" s="580">
        <v>22</v>
      </c>
      <c r="H28" s="516" t="s">
        <v>8</v>
      </c>
      <c r="I28" s="512">
        <v>24749.1</v>
      </c>
      <c r="J28" s="513">
        <f t="shared" si="1"/>
        <v>74.716970878945034</v>
      </c>
      <c r="K28" s="581">
        <v>101.9</v>
      </c>
      <c r="M28" s="577">
        <v>22</v>
      </c>
      <c r="N28" s="516" t="s">
        <v>8</v>
      </c>
      <c r="O28" s="512">
        <v>25165.3</v>
      </c>
      <c r="P28" s="513">
        <f t="shared" si="2"/>
        <v>76.07958255738022</v>
      </c>
      <c r="Q28" s="513">
        <v>101.9</v>
      </c>
      <c r="S28" s="577">
        <v>22</v>
      </c>
      <c r="T28" s="516" t="s">
        <v>81</v>
      </c>
      <c r="U28" s="512">
        <v>25705.200000000001</v>
      </c>
      <c r="V28" s="582">
        <f t="shared" si="3"/>
        <v>75.645134235594284</v>
      </c>
      <c r="W28" s="513">
        <v>91.5</v>
      </c>
      <c r="Y28" s="577">
        <v>22</v>
      </c>
      <c r="Z28" s="516" t="s">
        <v>8</v>
      </c>
      <c r="AA28" s="512">
        <v>25819.1</v>
      </c>
      <c r="AB28" s="582">
        <f t="shared" si="5"/>
        <v>75.939646171267214</v>
      </c>
      <c r="AC28" s="513">
        <v>103</v>
      </c>
    </row>
    <row r="29" spans="1:29" ht="15.6" customHeight="1">
      <c r="A29" s="572">
        <v>23</v>
      </c>
      <c r="B29" s="511" t="s">
        <v>88</v>
      </c>
      <c r="C29" s="512">
        <v>23960.2</v>
      </c>
      <c r="D29" s="513">
        <f t="shared" si="0"/>
        <v>75.906290095198869</v>
      </c>
      <c r="E29" s="573">
        <v>67.900000000000006</v>
      </c>
      <c r="F29" s="574"/>
      <c r="G29" s="580">
        <v>23</v>
      </c>
      <c r="H29" s="516" t="s">
        <v>51</v>
      </c>
      <c r="I29" s="512">
        <v>24440.6</v>
      </c>
      <c r="J29" s="513">
        <f t="shared" si="1"/>
        <v>73.785616384593538</v>
      </c>
      <c r="K29" s="581">
        <v>102.6</v>
      </c>
      <c r="M29" s="577">
        <v>23</v>
      </c>
      <c r="N29" s="516" t="s">
        <v>51</v>
      </c>
      <c r="O29" s="512">
        <v>24838.400000000001</v>
      </c>
      <c r="P29" s="513">
        <f t="shared" si="2"/>
        <v>75.091300457106939</v>
      </c>
      <c r="Q29" s="513">
        <v>103.6</v>
      </c>
      <c r="S29" s="577">
        <v>23</v>
      </c>
      <c r="T29" s="516" t="s">
        <v>51</v>
      </c>
      <c r="U29" s="512">
        <v>25166.2</v>
      </c>
      <c r="V29" s="582">
        <f t="shared" si="3"/>
        <v>74.058967726367143</v>
      </c>
      <c r="W29" s="513">
        <v>102.1</v>
      </c>
      <c r="Y29" s="577">
        <v>23</v>
      </c>
      <c r="Z29" s="516" t="s">
        <v>70</v>
      </c>
      <c r="AA29" s="512">
        <v>25512.400000000001</v>
      </c>
      <c r="AB29" s="582">
        <f t="shared" si="5"/>
        <v>75.037574081971798</v>
      </c>
      <c r="AC29" s="513">
        <v>45.2</v>
      </c>
    </row>
    <row r="30" spans="1:29" ht="15.6" customHeight="1">
      <c r="A30" s="572">
        <v>24</v>
      </c>
      <c r="B30" s="511" t="s">
        <v>35</v>
      </c>
      <c r="C30" s="512">
        <v>23574.9</v>
      </c>
      <c r="D30" s="513">
        <f t="shared" si="0"/>
        <v>74.685653640842062</v>
      </c>
      <c r="E30" s="573">
        <v>94.3</v>
      </c>
      <c r="F30" s="574"/>
      <c r="G30" s="580">
        <v>24</v>
      </c>
      <c r="H30" s="516" t="s">
        <v>35</v>
      </c>
      <c r="I30" s="512">
        <v>24272.5</v>
      </c>
      <c r="J30" s="513">
        <f t="shared" si="1"/>
        <v>73.278126301933952</v>
      </c>
      <c r="K30" s="581">
        <v>95.1</v>
      </c>
      <c r="M30" s="577">
        <v>24</v>
      </c>
      <c r="N30" s="516" t="s">
        <v>89</v>
      </c>
      <c r="O30" s="512">
        <v>24587.3</v>
      </c>
      <c r="P30" s="513">
        <f t="shared" si="2"/>
        <v>74.332176457784115</v>
      </c>
      <c r="Q30" s="513">
        <v>79.400000000000006</v>
      </c>
      <c r="S30" s="577">
        <v>24</v>
      </c>
      <c r="T30" s="516" t="s">
        <v>89</v>
      </c>
      <c r="U30" s="512">
        <v>25504.400000000001</v>
      </c>
      <c r="V30" s="582">
        <f>U30/33981.3*100</f>
        <v>75.054220998019488</v>
      </c>
      <c r="W30" s="513">
        <v>80.099999999999994</v>
      </c>
      <c r="Y30" s="577">
        <v>24</v>
      </c>
      <c r="Z30" s="516" t="s">
        <v>71</v>
      </c>
      <c r="AA30" s="512">
        <v>25414.400000000001</v>
      </c>
      <c r="AB30" s="582">
        <f t="shared" si="5"/>
        <v>74.749334549037499</v>
      </c>
      <c r="AC30" s="513">
        <v>87.2</v>
      </c>
    </row>
    <row r="31" spans="1:29" ht="15.6" customHeight="1">
      <c r="A31" s="572">
        <v>25</v>
      </c>
      <c r="B31" s="511" t="s">
        <v>51</v>
      </c>
      <c r="C31" s="512">
        <v>23515</v>
      </c>
      <c r="D31" s="513">
        <f t="shared" si="0"/>
        <v>74.49588949961192</v>
      </c>
      <c r="E31" s="573">
        <v>103.3</v>
      </c>
      <c r="F31" s="574"/>
      <c r="G31" s="580">
        <v>25</v>
      </c>
      <c r="H31" s="516" t="s">
        <v>71</v>
      </c>
      <c r="I31" s="512">
        <v>24170.5</v>
      </c>
      <c r="J31" s="513">
        <f t="shared" si="1"/>
        <v>72.970190618226155</v>
      </c>
      <c r="K31" s="581">
        <v>82.8</v>
      </c>
      <c r="M31" s="577">
        <v>25</v>
      </c>
      <c r="N31" s="516" t="s">
        <v>23</v>
      </c>
      <c r="O31" s="512">
        <v>24537.4</v>
      </c>
      <c r="P31" s="513">
        <f t="shared" si="2"/>
        <v>74.18131907998162</v>
      </c>
      <c r="Q31" s="513">
        <v>101.4</v>
      </c>
      <c r="S31" s="577">
        <v>25</v>
      </c>
      <c r="T31" s="516" t="s">
        <v>23</v>
      </c>
      <c r="U31" s="512">
        <v>24866.5</v>
      </c>
      <c r="V31" s="582">
        <f>U31/33981.3*100</f>
        <v>73.177012062516738</v>
      </c>
      <c r="W31" s="513">
        <v>100.2</v>
      </c>
      <c r="Y31" s="577">
        <v>25</v>
      </c>
      <c r="Z31" s="516" t="s">
        <v>85</v>
      </c>
      <c r="AA31" s="512">
        <v>25298.3</v>
      </c>
      <c r="AB31" s="582">
        <f>AA31/33999.5*100</f>
        <v>74.407858939102042</v>
      </c>
      <c r="AC31" s="513">
        <v>47.4</v>
      </c>
    </row>
    <row r="32" spans="1:29" ht="15.6" customHeight="1">
      <c r="A32" s="572">
        <v>26</v>
      </c>
      <c r="B32" s="511" t="s">
        <v>71</v>
      </c>
      <c r="C32" s="512">
        <v>23465.200000000001</v>
      </c>
      <c r="D32" s="513">
        <f t="shared" si="0"/>
        <v>74.3381223170867</v>
      </c>
      <c r="E32" s="573">
        <v>83.2</v>
      </c>
      <c r="F32" s="574"/>
      <c r="G32" s="580">
        <v>26</v>
      </c>
      <c r="H32" s="516" t="s">
        <v>23</v>
      </c>
      <c r="I32" s="512">
        <v>24169.7</v>
      </c>
      <c r="J32" s="513">
        <f t="shared" si="1"/>
        <v>72.967775436393168</v>
      </c>
      <c r="K32" s="581">
        <v>99.5</v>
      </c>
      <c r="M32" s="577">
        <v>26</v>
      </c>
      <c r="N32" s="516" t="s">
        <v>35</v>
      </c>
      <c r="O32" s="512">
        <v>24423</v>
      </c>
      <c r="P32" s="513">
        <f t="shared" si="2"/>
        <v>73.83546569279514</v>
      </c>
      <c r="Q32" s="513">
        <v>94.8</v>
      </c>
      <c r="S32" s="577">
        <v>26</v>
      </c>
      <c r="T32" s="516" t="s">
        <v>87</v>
      </c>
      <c r="U32" s="512">
        <v>24783.9</v>
      </c>
      <c r="V32" s="582">
        <f t="shared" si="3"/>
        <v>72.933937194868932</v>
      </c>
      <c r="W32" s="513">
        <v>73.3</v>
      </c>
      <c r="Y32" s="577">
        <v>26</v>
      </c>
      <c r="Z32" s="516" t="s">
        <v>87</v>
      </c>
      <c r="AA32" s="512">
        <v>25294.6</v>
      </c>
      <c r="AB32" s="582">
        <f t="shared" si="5"/>
        <v>74.396976426123899</v>
      </c>
      <c r="AC32" s="513">
        <v>75.2</v>
      </c>
    </row>
    <row r="33" spans="1:29" ht="15.6" customHeight="1">
      <c r="A33" s="572">
        <v>27</v>
      </c>
      <c r="B33" s="511" t="s">
        <v>59</v>
      </c>
      <c r="C33" s="512">
        <v>23356.6</v>
      </c>
      <c r="D33" s="513">
        <f t="shared" si="0"/>
        <v>73.99407581061601</v>
      </c>
      <c r="E33" s="573">
        <v>88.9</v>
      </c>
      <c r="F33" s="574"/>
      <c r="G33" s="580">
        <v>27</v>
      </c>
      <c r="H33" s="516" t="s">
        <v>87</v>
      </c>
      <c r="I33" s="512">
        <v>24139</v>
      </c>
      <c r="J33" s="513">
        <f t="shared" si="1"/>
        <v>72.875092833551705</v>
      </c>
      <c r="K33" s="581">
        <v>72.7</v>
      </c>
      <c r="M33" s="577">
        <v>27</v>
      </c>
      <c r="N33" s="516" t="s">
        <v>87</v>
      </c>
      <c r="O33" s="512">
        <v>24411.599999999999</v>
      </c>
      <c r="P33" s="513">
        <f t="shared" si="2"/>
        <v>73.801001281834232</v>
      </c>
      <c r="Q33" s="513">
        <v>73.900000000000006</v>
      </c>
      <c r="S33" s="577">
        <v>27</v>
      </c>
      <c r="T33" s="516" t="s">
        <v>25</v>
      </c>
      <c r="U33" s="512">
        <v>24765.8</v>
      </c>
      <c r="V33" s="582">
        <f>U33/33981.3*100</f>
        <v>72.880672605226977</v>
      </c>
      <c r="W33" s="513">
        <v>93.2</v>
      </c>
      <c r="Y33" s="577">
        <v>27</v>
      </c>
      <c r="Z33" s="516" t="s">
        <v>23</v>
      </c>
      <c r="AA33" s="512">
        <v>25217.8</v>
      </c>
      <c r="AB33" s="582">
        <f t="shared" si="5"/>
        <v>74.171090751334575</v>
      </c>
      <c r="AC33" s="513">
        <v>103.2</v>
      </c>
    </row>
    <row r="34" spans="1:29" ht="15.6" customHeight="1">
      <c r="A34" s="572">
        <v>28</v>
      </c>
      <c r="B34" s="511" t="s">
        <v>23</v>
      </c>
      <c r="C34" s="512">
        <v>23332.2</v>
      </c>
      <c r="D34" s="513">
        <f t="shared" si="0"/>
        <v>73.916776227210093</v>
      </c>
      <c r="E34" s="573">
        <v>100.3</v>
      </c>
      <c r="F34" s="574"/>
      <c r="G34" s="580">
        <v>28</v>
      </c>
      <c r="H34" s="516" t="s">
        <v>25</v>
      </c>
      <c r="I34" s="512">
        <v>23955.5</v>
      </c>
      <c r="J34" s="513">
        <f t="shared" si="1"/>
        <v>72.321110500606807</v>
      </c>
      <c r="K34" s="581">
        <v>92.3</v>
      </c>
      <c r="M34" s="577">
        <v>28</v>
      </c>
      <c r="N34" s="516" t="s">
        <v>71</v>
      </c>
      <c r="O34" s="512">
        <v>24301</v>
      </c>
      <c r="P34" s="513">
        <f t="shared" si="2"/>
        <v>73.466636031634707</v>
      </c>
      <c r="Q34" s="513">
        <v>83.4</v>
      </c>
      <c r="S34" s="577">
        <v>28</v>
      </c>
      <c r="T34" s="516" t="s">
        <v>71</v>
      </c>
      <c r="U34" s="512">
        <v>24582.799999999999</v>
      </c>
      <c r="V34" s="582">
        <f t="shared" si="3"/>
        <v>72.342141118791801</v>
      </c>
      <c r="W34" s="513">
        <v>82.5</v>
      </c>
      <c r="Y34" s="577">
        <v>28</v>
      </c>
      <c r="Z34" s="516" t="s">
        <v>35</v>
      </c>
      <c r="AA34" s="512">
        <v>25138.799999999999</v>
      </c>
      <c r="AB34" s="582">
        <f t="shared" si="5"/>
        <v>73.938734393152842</v>
      </c>
      <c r="AC34" s="513">
        <v>96.2</v>
      </c>
    </row>
    <row r="35" spans="1:29" ht="15.6" customHeight="1">
      <c r="A35" s="572">
        <v>29</v>
      </c>
      <c r="B35" s="511" t="s">
        <v>89</v>
      </c>
      <c r="C35" s="512">
        <v>22656.7</v>
      </c>
      <c r="D35" s="513">
        <f t="shared" si="0"/>
        <v>71.7767816128368</v>
      </c>
      <c r="E35" s="573">
        <v>77.099999999999994</v>
      </c>
      <c r="F35" s="574"/>
      <c r="G35" s="580">
        <v>29</v>
      </c>
      <c r="H35" s="516" t="s">
        <v>89</v>
      </c>
      <c r="I35" s="512">
        <v>23753.3</v>
      </c>
      <c r="J35" s="513">
        <f t="shared" si="1"/>
        <v>71.710673292315491</v>
      </c>
      <c r="K35" s="581">
        <v>77.2</v>
      </c>
      <c r="M35" s="577">
        <v>29</v>
      </c>
      <c r="N35" s="516" t="s">
        <v>25</v>
      </c>
      <c r="O35" s="512">
        <v>24298.5</v>
      </c>
      <c r="P35" s="513">
        <f t="shared" si="2"/>
        <v>73.459078046774863</v>
      </c>
      <c r="Q35" s="513">
        <v>93.8</v>
      </c>
      <c r="S35" s="577">
        <v>29</v>
      </c>
      <c r="T35" s="516" t="s">
        <v>47</v>
      </c>
      <c r="U35" s="512">
        <v>24538.3</v>
      </c>
      <c r="V35" s="582">
        <f t="shared" si="3"/>
        <v>72.211186740942807</v>
      </c>
      <c r="W35" s="513">
        <v>91.9</v>
      </c>
      <c r="Y35" s="577">
        <v>29</v>
      </c>
      <c r="Z35" s="516" t="s">
        <v>89</v>
      </c>
      <c r="AA35" s="512">
        <v>24780</v>
      </c>
      <c r="AB35" s="582">
        <f t="shared" si="5"/>
        <v>72.883424756246413</v>
      </c>
      <c r="AC35" s="513">
        <v>80.099999999999994</v>
      </c>
    </row>
    <row r="36" spans="1:29" ht="15.6" customHeight="1">
      <c r="A36" s="572">
        <v>30</v>
      </c>
      <c r="B36" s="511" t="s">
        <v>25</v>
      </c>
      <c r="C36" s="512">
        <v>22570.6</v>
      </c>
      <c r="D36" s="513">
        <f t="shared" si="0"/>
        <v>71.504015459916687</v>
      </c>
      <c r="E36" s="573">
        <v>91</v>
      </c>
      <c r="F36" s="574"/>
      <c r="G36" s="580">
        <v>30</v>
      </c>
      <c r="H36" s="516" t="s">
        <v>34</v>
      </c>
      <c r="I36" s="512">
        <v>23682.5</v>
      </c>
      <c r="J36" s="513">
        <f t="shared" si="1"/>
        <v>71.496929700094796</v>
      </c>
      <c r="K36" s="581">
        <v>52.6</v>
      </c>
      <c r="M36" s="577">
        <v>30</v>
      </c>
      <c r="N36" s="516" t="s">
        <v>47</v>
      </c>
      <c r="O36" s="512">
        <v>23822.5</v>
      </c>
      <c r="P36" s="513">
        <f t="shared" si="2"/>
        <v>72.020037729460427</v>
      </c>
      <c r="Q36" s="513">
        <v>91.2</v>
      </c>
      <c r="S36" s="577">
        <v>30</v>
      </c>
      <c r="T36" s="516" t="s">
        <v>35</v>
      </c>
      <c r="U36" s="512">
        <v>24496.1</v>
      </c>
      <c r="V36" s="582">
        <f>U36/33981.3*100</f>
        <v>72.087000791611842</v>
      </c>
      <c r="W36" s="513">
        <v>93.3</v>
      </c>
      <c r="Y36" s="577">
        <v>30</v>
      </c>
      <c r="Z36" s="516" t="s">
        <v>51</v>
      </c>
      <c r="AA36" s="512">
        <v>24667.599999999999</v>
      </c>
      <c r="AB36" s="582">
        <f t="shared" si="5"/>
        <v>72.552831659289112</v>
      </c>
      <c r="AC36" s="513">
        <v>101.7</v>
      </c>
    </row>
    <row r="37" spans="1:29" ht="15.6" customHeight="1">
      <c r="A37" s="572">
        <v>31</v>
      </c>
      <c r="B37" s="511" t="s">
        <v>28</v>
      </c>
      <c r="C37" s="512">
        <v>22445.599999999999</v>
      </c>
      <c r="D37" s="513">
        <f t="shared" si="0"/>
        <v>71.108013495746931</v>
      </c>
      <c r="E37" s="573">
        <v>77.8</v>
      </c>
      <c r="F37" s="574"/>
      <c r="G37" s="580">
        <v>31</v>
      </c>
      <c r="H37" s="516" t="s">
        <v>59</v>
      </c>
      <c r="I37" s="512">
        <v>23527.7</v>
      </c>
      <c r="J37" s="513">
        <f t="shared" si="1"/>
        <v>71.029592015408866</v>
      </c>
      <c r="K37" s="581">
        <v>85.9</v>
      </c>
      <c r="M37" s="577">
        <v>31</v>
      </c>
      <c r="N37" s="516" t="s">
        <v>34</v>
      </c>
      <c r="O37" s="512">
        <v>23816</v>
      </c>
      <c r="P37" s="513">
        <f t="shared" si="2"/>
        <v>72.000386968824827</v>
      </c>
      <c r="Q37" s="513">
        <v>53.9</v>
      </c>
      <c r="S37" s="577">
        <v>31</v>
      </c>
      <c r="T37" s="516" t="s">
        <v>34</v>
      </c>
      <c r="U37" s="512">
        <v>24222.400000000001</v>
      </c>
      <c r="V37" s="582">
        <f t="shared" si="3"/>
        <v>71.281557797965348</v>
      </c>
      <c r="W37" s="513">
        <v>53.1</v>
      </c>
      <c r="Y37" s="577">
        <v>31</v>
      </c>
      <c r="Z37" s="516" t="s">
        <v>25</v>
      </c>
      <c r="AA37" s="512">
        <v>24412.3</v>
      </c>
      <c r="AB37" s="582">
        <f t="shared" si="5"/>
        <v>71.801938263797993</v>
      </c>
      <c r="AC37" s="513">
        <v>92.4</v>
      </c>
    </row>
    <row r="38" spans="1:29" ht="15.6" customHeight="1">
      <c r="A38" s="572">
        <v>32</v>
      </c>
      <c r="B38" s="511" t="s">
        <v>47</v>
      </c>
      <c r="C38" s="512">
        <v>22265.1</v>
      </c>
      <c r="D38" s="513">
        <f t="shared" si="0"/>
        <v>70.536186659485821</v>
      </c>
      <c r="E38" s="573">
        <v>90</v>
      </c>
      <c r="F38" s="574"/>
      <c r="G38" s="584">
        <v>32</v>
      </c>
      <c r="H38" s="526" t="s">
        <v>47</v>
      </c>
      <c r="I38" s="521">
        <v>23022.799999999999</v>
      </c>
      <c r="J38" s="522">
        <f t="shared" si="1"/>
        <v>69.50531038105531</v>
      </c>
      <c r="K38" s="585">
        <v>89</v>
      </c>
      <c r="M38" s="577">
        <v>32</v>
      </c>
      <c r="N38" s="516" t="s">
        <v>59</v>
      </c>
      <c r="O38" s="512">
        <v>23436.1</v>
      </c>
      <c r="P38" s="513">
        <f t="shared" si="2"/>
        <v>70.85187558952282</v>
      </c>
      <c r="Q38" s="513">
        <v>85.5</v>
      </c>
      <c r="S38" s="577">
        <v>32</v>
      </c>
      <c r="T38" s="516" t="s">
        <v>59</v>
      </c>
      <c r="U38" s="512">
        <v>23498.400000000001</v>
      </c>
      <c r="V38" s="582">
        <f t="shared" si="3"/>
        <v>69.150974212287338</v>
      </c>
      <c r="W38" s="513">
        <v>83.3</v>
      </c>
      <c r="Y38" s="577">
        <v>32</v>
      </c>
      <c r="Z38" s="516" t="s">
        <v>59</v>
      </c>
      <c r="AA38" s="512">
        <v>24307</v>
      </c>
      <c r="AB38" s="582">
        <f t="shared" si="5"/>
        <v>71.492227826879812</v>
      </c>
      <c r="AC38" s="513">
        <v>85.9</v>
      </c>
    </row>
    <row r="39" spans="1:29" ht="15.6" customHeight="1">
      <c r="A39" s="572">
        <v>33</v>
      </c>
      <c r="B39" s="511" t="s">
        <v>34</v>
      </c>
      <c r="C39" s="512">
        <v>22247.599999999999</v>
      </c>
      <c r="D39" s="513">
        <f t="shared" si="0"/>
        <v>70.480746384502055</v>
      </c>
      <c r="E39" s="573">
        <v>53</v>
      </c>
      <c r="F39" s="574"/>
      <c r="G39" s="584">
        <v>33</v>
      </c>
      <c r="H39" s="526" t="s">
        <v>28</v>
      </c>
      <c r="I39" s="521">
        <v>22889.599999999999</v>
      </c>
      <c r="J39" s="522">
        <f t="shared" si="1"/>
        <v>69.103182605860425</v>
      </c>
      <c r="K39" s="585">
        <v>76.2</v>
      </c>
      <c r="M39" s="577">
        <v>33</v>
      </c>
      <c r="N39" s="516" t="s">
        <v>85</v>
      </c>
      <c r="O39" s="512">
        <v>23248.3</v>
      </c>
      <c r="P39" s="513">
        <f t="shared" si="2"/>
        <v>70.284119766851276</v>
      </c>
      <c r="Q39" s="513">
        <v>44.9</v>
      </c>
      <c r="S39" s="577">
        <v>33</v>
      </c>
      <c r="T39" s="516" t="s">
        <v>85</v>
      </c>
      <c r="U39" s="512">
        <v>23482.5</v>
      </c>
      <c r="V39" s="582">
        <f t="shared" si="3"/>
        <v>69.104183771662647</v>
      </c>
      <c r="W39" s="513">
        <v>43.3</v>
      </c>
      <c r="Y39" s="577">
        <v>33</v>
      </c>
      <c r="Z39" s="516" t="s">
        <v>9</v>
      </c>
      <c r="AA39" s="512">
        <v>23910.799999999999</v>
      </c>
      <c r="AB39" s="582">
        <f t="shared" si="5"/>
        <v>70.326916572302537</v>
      </c>
      <c r="AC39" s="513">
        <v>113.4</v>
      </c>
    </row>
    <row r="40" spans="1:29" ht="15.6" customHeight="1">
      <c r="A40" s="572">
        <v>34</v>
      </c>
      <c r="B40" s="511" t="s">
        <v>12</v>
      </c>
      <c r="C40" s="512">
        <v>22193.9</v>
      </c>
      <c r="D40" s="513">
        <f t="shared" si="0"/>
        <v>70.310623940694754</v>
      </c>
      <c r="E40" s="573">
        <v>95</v>
      </c>
      <c r="F40" s="574"/>
      <c r="G40" s="584">
        <v>34</v>
      </c>
      <c r="H40" s="526" t="s">
        <v>85</v>
      </c>
      <c r="I40" s="521">
        <v>22735.9</v>
      </c>
      <c r="J40" s="522">
        <f t="shared" si="1"/>
        <v>68.639165796194874</v>
      </c>
      <c r="K40" s="585">
        <v>42.6</v>
      </c>
      <c r="M40" s="586">
        <v>34</v>
      </c>
      <c r="N40" s="526" t="s">
        <v>55</v>
      </c>
      <c r="O40" s="521">
        <v>23085.1</v>
      </c>
      <c r="P40" s="522">
        <f t="shared" si="2"/>
        <v>69.790734515200612</v>
      </c>
      <c r="Q40" s="522">
        <v>106.3</v>
      </c>
      <c r="S40" s="577">
        <v>34</v>
      </c>
      <c r="T40" s="516" t="s">
        <v>12</v>
      </c>
      <c r="U40" s="512">
        <v>23277.9</v>
      </c>
      <c r="V40" s="582">
        <f>U40/33981.3*100</f>
        <v>68.502087913058062</v>
      </c>
      <c r="W40" s="513">
        <v>92.5</v>
      </c>
      <c r="Y40" s="577">
        <v>34</v>
      </c>
      <c r="Z40" s="516" t="s">
        <v>31</v>
      </c>
      <c r="AA40" s="512">
        <v>23735.3</v>
      </c>
      <c r="AB40" s="582">
        <f t="shared" si="5"/>
        <v>69.810732510772212</v>
      </c>
      <c r="AC40" s="513">
        <v>82.9</v>
      </c>
    </row>
    <row r="41" spans="1:29" ht="15.6" customHeight="1">
      <c r="A41" s="572">
        <v>35</v>
      </c>
      <c r="B41" s="511" t="s">
        <v>85</v>
      </c>
      <c r="C41" s="512">
        <v>22124.5</v>
      </c>
      <c r="D41" s="513">
        <f t="shared" si="0"/>
        <v>70.090763650187711</v>
      </c>
      <c r="E41" s="573">
        <v>44.7</v>
      </c>
      <c r="F41" s="574"/>
      <c r="G41" s="584">
        <v>35</v>
      </c>
      <c r="H41" s="526" t="s">
        <v>12</v>
      </c>
      <c r="I41" s="521">
        <v>22628.1</v>
      </c>
      <c r="J41" s="522">
        <f t="shared" si="1"/>
        <v>68.313720044197808</v>
      </c>
      <c r="K41" s="585">
        <v>93.2</v>
      </c>
      <c r="M41" s="586">
        <v>35</v>
      </c>
      <c r="N41" s="526" t="s">
        <v>28</v>
      </c>
      <c r="O41" s="521">
        <v>22917.7</v>
      </c>
      <c r="P41" s="522">
        <f t="shared" si="2"/>
        <v>69.284651848985419</v>
      </c>
      <c r="Q41" s="522">
        <v>77.2</v>
      </c>
      <c r="S41" s="577">
        <v>35</v>
      </c>
      <c r="T41" s="516" t="s">
        <v>55</v>
      </c>
      <c r="U41" s="512">
        <v>23245</v>
      </c>
      <c r="V41" s="582">
        <f>U41/33981.3*100</f>
        <v>68.405269957300035</v>
      </c>
      <c r="W41" s="513">
        <v>105.1</v>
      </c>
      <c r="Y41" s="577">
        <v>35</v>
      </c>
      <c r="Z41" s="516" t="s">
        <v>47</v>
      </c>
      <c r="AA41" s="512">
        <v>23581.1</v>
      </c>
      <c r="AB41" s="582">
        <f t="shared" si="5"/>
        <v>69.357196429359249</v>
      </c>
      <c r="AC41" s="513">
        <v>90.8</v>
      </c>
    </row>
    <row r="42" spans="1:29" ht="15.6" customHeight="1">
      <c r="A42" s="587">
        <v>36</v>
      </c>
      <c r="B42" s="520" t="s">
        <v>9</v>
      </c>
      <c r="C42" s="521">
        <v>21793</v>
      </c>
      <c r="D42" s="522">
        <f t="shared" si="0"/>
        <v>69.040566441209549</v>
      </c>
      <c r="E42" s="588">
        <v>108.1</v>
      </c>
      <c r="F42" s="589"/>
      <c r="G42" s="584">
        <v>36</v>
      </c>
      <c r="H42" s="526" t="s">
        <v>55</v>
      </c>
      <c r="I42" s="521">
        <v>22429.8</v>
      </c>
      <c r="J42" s="522">
        <f t="shared" si="1"/>
        <v>67.715056847342382</v>
      </c>
      <c r="K42" s="585">
        <v>104.5</v>
      </c>
      <c r="M42" s="586">
        <v>36</v>
      </c>
      <c r="N42" s="526" t="s">
        <v>12</v>
      </c>
      <c r="O42" s="521">
        <v>22717.5</v>
      </c>
      <c r="P42" s="522">
        <f t="shared" si="2"/>
        <v>68.67940842140905</v>
      </c>
      <c r="Q42" s="522">
        <v>92.9</v>
      </c>
      <c r="S42" s="586">
        <v>36</v>
      </c>
      <c r="T42" s="526" t="s">
        <v>28</v>
      </c>
      <c r="U42" s="521">
        <v>22927.8</v>
      </c>
      <c r="V42" s="522">
        <f>U42/33981.3*100</f>
        <v>67.471815380812387</v>
      </c>
      <c r="W42" s="522">
        <v>75.7</v>
      </c>
      <c r="Y42" s="577">
        <v>36</v>
      </c>
      <c r="Z42" s="516" t="s">
        <v>66</v>
      </c>
      <c r="AA42" s="512">
        <v>23187.1</v>
      </c>
      <c r="AB42" s="582">
        <f t="shared" si="5"/>
        <v>68.198355858174381</v>
      </c>
      <c r="AC42" s="513">
        <v>101.4</v>
      </c>
    </row>
    <row r="43" spans="1:29" ht="15.6" customHeight="1">
      <c r="A43" s="587">
        <v>37</v>
      </c>
      <c r="B43" s="520" t="s">
        <v>82</v>
      </c>
      <c r="C43" s="521">
        <v>21747.3</v>
      </c>
      <c r="D43" s="522">
        <f t="shared" si="0"/>
        <v>68.895788123109085</v>
      </c>
      <c r="E43" s="588">
        <v>84.8</v>
      </c>
      <c r="F43" s="589"/>
      <c r="G43" s="584">
        <v>37</v>
      </c>
      <c r="H43" s="526" t="s">
        <v>82</v>
      </c>
      <c r="I43" s="521">
        <v>22322.6</v>
      </c>
      <c r="J43" s="522">
        <f t="shared" si="1"/>
        <v>67.391422481720085</v>
      </c>
      <c r="K43" s="585">
        <v>83</v>
      </c>
      <c r="M43" s="586">
        <v>37</v>
      </c>
      <c r="N43" s="526" t="s">
        <v>82</v>
      </c>
      <c r="O43" s="521">
        <v>22696.6</v>
      </c>
      <c r="P43" s="522">
        <f t="shared" si="2"/>
        <v>68.616223667980748</v>
      </c>
      <c r="Q43" s="522">
        <v>84.4</v>
      </c>
      <c r="S43" s="586">
        <v>37</v>
      </c>
      <c r="T43" s="526" t="s">
        <v>82</v>
      </c>
      <c r="U43" s="521">
        <v>22914.5</v>
      </c>
      <c r="V43" s="522">
        <f t="shared" si="3"/>
        <v>67.432676207208075</v>
      </c>
      <c r="W43" s="522">
        <v>83.1</v>
      </c>
      <c r="Y43" s="577">
        <v>37</v>
      </c>
      <c r="Z43" s="516" t="s">
        <v>34</v>
      </c>
      <c r="AA43" s="512">
        <v>23174</v>
      </c>
      <c r="AB43" s="582">
        <f t="shared" si="5"/>
        <v>68.159825879792351</v>
      </c>
      <c r="AC43" s="513">
        <v>50.4</v>
      </c>
    </row>
    <row r="44" spans="1:29" ht="15.6" customHeight="1">
      <c r="A44" s="587">
        <v>38</v>
      </c>
      <c r="B44" s="520" t="s">
        <v>64</v>
      </c>
      <c r="C44" s="521">
        <v>21325.8</v>
      </c>
      <c r="D44" s="522">
        <f t="shared" si="0"/>
        <v>67.560469499928715</v>
      </c>
      <c r="E44" s="588">
        <v>85.1</v>
      </c>
      <c r="F44" s="589"/>
      <c r="G44" s="584">
        <v>38</v>
      </c>
      <c r="H44" s="526" t="s">
        <v>9</v>
      </c>
      <c r="I44" s="521">
        <v>22179.200000000001</v>
      </c>
      <c r="J44" s="522">
        <f t="shared" si="1"/>
        <v>66.958501138154432</v>
      </c>
      <c r="K44" s="585">
        <v>104.3</v>
      </c>
      <c r="M44" s="586">
        <v>38</v>
      </c>
      <c r="N44" s="526" t="s">
        <v>9</v>
      </c>
      <c r="O44" s="521">
        <v>22407.8</v>
      </c>
      <c r="P44" s="522">
        <f t="shared" si="2"/>
        <v>67.743125256971481</v>
      </c>
      <c r="Q44" s="522">
        <v>105.4</v>
      </c>
      <c r="S44" s="586">
        <v>38</v>
      </c>
      <c r="T44" s="526" t="s">
        <v>9</v>
      </c>
      <c r="U44" s="521">
        <v>22645</v>
      </c>
      <c r="V44" s="522">
        <f t="shared" si="3"/>
        <v>66.639592952594512</v>
      </c>
      <c r="W44" s="522">
        <v>104.8</v>
      </c>
      <c r="Y44" s="577">
        <v>38</v>
      </c>
      <c r="Z44" s="516" t="s">
        <v>12</v>
      </c>
      <c r="AA44" s="512">
        <v>23108.2</v>
      </c>
      <c r="AB44" s="582">
        <f t="shared" si="5"/>
        <v>67.966293621965036</v>
      </c>
      <c r="AC44" s="513">
        <v>94.3</v>
      </c>
    </row>
    <row r="45" spans="1:29" ht="15.6" customHeight="1">
      <c r="A45" s="587">
        <v>39</v>
      </c>
      <c r="B45" s="520" t="s">
        <v>55</v>
      </c>
      <c r="C45" s="521">
        <v>21200.2</v>
      </c>
      <c r="D45" s="522">
        <f t="shared" si="0"/>
        <v>67.162566726330965</v>
      </c>
      <c r="E45" s="588">
        <v>104.7</v>
      </c>
      <c r="F45" s="589"/>
      <c r="G45" s="584">
        <v>39</v>
      </c>
      <c r="H45" s="526" t="s">
        <v>64</v>
      </c>
      <c r="I45" s="521">
        <v>21596.5</v>
      </c>
      <c r="J45" s="522">
        <f t="shared" si="1"/>
        <v>65.199343070541417</v>
      </c>
      <c r="K45" s="585">
        <v>82</v>
      </c>
      <c r="M45" s="586">
        <v>39</v>
      </c>
      <c r="N45" s="526" t="s">
        <v>54</v>
      </c>
      <c r="O45" s="521">
        <v>21921.7</v>
      </c>
      <c r="P45" s="522">
        <f t="shared" si="2"/>
        <v>66.273550680823277</v>
      </c>
      <c r="Q45" s="522">
        <v>103.7</v>
      </c>
      <c r="S45" s="586">
        <v>39</v>
      </c>
      <c r="T45" s="526" t="s">
        <v>54</v>
      </c>
      <c r="U45" s="521">
        <v>22640</v>
      </c>
      <c r="V45" s="522">
        <f t="shared" si="3"/>
        <v>66.624878977555298</v>
      </c>
      <c r="W45" s="522">
        <v>102.7</v>
      </c>
      <c r="Y45" s="577">
        <v>39</v>
      </c>
      <c r="Z45" s="516" t="s">
        <v>82</v>
      </c>
      <c r="AA45" s="512">
        <v>23085.8</v>
      </c>
      <c r="AB45" s="582">
        <f t="shared" si="5"/>
        <v>67.900410300151464</v>
      </c>
      <c r="AC45" s="513">
        <v>87.5</v>
      </c>
    </row>
    <row r="46" spans="1:29" ht="15.6" customHeight="1">
      <c r="A46" s="587">
        <v>40</v>
      </c>
      <c r="B46" s="520" t="s">
        <v>54</v>
      </c>
      <c r="C46" s="521">
        <v>21183.1</v>
      </c>
      <c r="D46" s="522">
        <f t="shared" si="0"/>
        <v>67.108393657632533</v>
      </c>
      <c r="E46" s="588">
        <v>106.6</v>
      </c>
      <c r="F46" s="589"/>
      <c r="G46" s="584">
        <v>40</v>
      </c>
      <c r="H46" s="526" t="s">
        <v>31</v>
      </c>
      <c r="I46" s="521">
        <v>21496.3</v>
      </c>
      <c r="J46" s="522">
        <f t="shared" si="1"/>
        <v>64.896841545957884</v>
      </c>
      <c r="K46" s="585">
        <v>79.5</v>
      </c>
      <c r="M46" s="586">
        <v>40</v>
      </c>
      <c r="N46" s="526" t="s">
        <v>31</v>
      </c>
      <c r="O46" s="521">
        <v>21846.6</v>
      </c>
      <c r="P46" s="522">
        <f t="shared" si="2"/>
        <v>66.046508815633544</v>
      </c>
      <c r="Q46" s="522">
        <v>81.2</v>
      </c>
      <c r="S46" s="586">
        <v>40</v>
      </c>
      <c r="T46" s="526" t="s">
        <v>64</v>
      </c>
      <c r="U46" s="521">
        <v>22288.3</v>
      </c>
      <c r="V46" s="522">
        <f t="shared" si="3"/>
        <v>65.58989797329707</v>
      </c>
      <c r="W46" s="522">
        <v>81.8</v>
      </c>
      <c r="Y46" s="586">
        <v>40</v>
      </c>
      <c r="Z46" s="526" t="s">
        <v>64</v>
      </c>
      <c r="AA46" s="521">
        <v>22864.1</v>
      </c>
      <c r="AB46" s="590">
        <f t="shared" si="5"/>
        <v>67.24834188738069</v>
      </c>
      <c r="AC46" s="522">
        <v>86.4</v>
      </c>
    </row>
    <row r="47" spans="1:29" ht="15.6" customHeight="1">
      <c r="A47" s="587">
        <v>41</v>
      </c>
      <c r="B47" s="520" t="s">
        <v>31</v>
      </c>
      <c r="C47" s="521">
        <v>21103</v>
      </c>
      <c r="D47" s="522">
        <f t="shared" si="0"/>
        <v>66.854635598992573</v>
      </c>
      <c r="E47" s="588">
        <v>82</v>
      </c>
      <c r="F47" s="589"/>
      <c r="G47" s="584">
        <v>41</v>
      </c>
      <c r="H47" s="526" t="s">
        <v>83</v>
      </c>
      <c r="I47" s="521">
        <v>21457.8</v>
      </c>
      <c r="J47" s="522">
        <f t="shared" si="1"/>
        <v>64.780610920244655</v>
      </c>
      <c r="K47" s="585">
        <v>63.7</v>
      </c>
      <c r="M47" s="586">
        <v>41</v>
      </c>
      <c r="N47" s="526" t="s">
        <v>64</v>
      </c>
      <c r="O47" s="521">
        <v>21734.5</v>
      </c>
      <c r="P47" s="522">
        <f t="shared" si="2"/>
        <v>65.707608774518107</v>
      </c>
      <c r="Q47" s="522">
        <v>82</v>
      </c>
      <c r="S47" s="586">
        <v>41</v>
      </c>
      <c r="T47" s="526" t="s">
        <v>63</v>
      </c>
      <c r="U47" s="521">
        <v>22174.5</v>
      </c>
      <c r="V47" s="522">
        <f>U47/33981.3*100</f>
        <v>65.255007901404596</v>
      </c>
      <c r="W47" s="522">
        <v>95.6</v>
      </c>
      <c r="Y47" s="586">
        <v>41</v>
      </c>
      <c r="Z47" s="526" t="s">
        <v>32</v>
      </c>
      <c r="AA47" s="521">
        <v>22739.8</v>
      </c>
      <c r="AB47" s="590">
        <f>AA47/33999.5*100</f>
        <v>66.882748275709929</v>
      </c>
      <c r="AC47" s="522">
        <v>80.599999999999994</v>
      </c>
    </row>
    <row r="48" spans="1:29" ht="15.6" customHeight="1">
      <c r="A48" s="587">
        <v>42</v>
      </c>
      <c r="B48" s="520" t="s">
        <v>61</v>
      </c>
      <c r="C48" s="521">
        <v>20872.8</v>
      </c>
      <c r="D48" s="522">
        <f t="shared" si="0"/>
        <v>66.125358381777559</v>
      </c>
      <c r="E48" s="588">
        <v>83</v>
      </c>
      <c r="F48" s="589"/>
      <c r="G48" s="584">
        <v>42</v>
      </c>
      <c r="H48" s="526" t="s">
        <v>54</v>
      </c>
      <c r="I48" s="521">
        <v>21427.8</v>
      </c>
      <c r="J48" s="522">
        <f t="shared" si="1"/>
        <v>64.690041601507062</v>
      </c>
      <c r="K48" s="585">
        <v>101</v>
      </c>
      <c r="M48" s="586">
        <v>42</v>
      </c>
      <c r="N48" s="526" t="s">
        <v>63</v>
      </c>
      <c r="O48" s="521">
        <v>21540.9</v>
      </c>
      <c r="P48" s="522">
        <f t="shared" si="2"/>
        <v>65.122318426971731</v>
      </c>
      <c r="Q48" s="522">
        <v>93.8</v>
      </c>
      <c r="S48" s="586">
        <v>42</v>
      </c>
      <c r="T48" s="526" t="s">
        <v>31</v>
      </c>
      <c r="U48" s="521">
        <v>22045.599999999999</v>
      </c>
      <c r="V48" s="522">
        <f>U48/33981.3*100</f>
        <v>64.875681624893673</v>
      </c>
      <c r="W48" s="522">
        <v>80.8</v>
      </c>
      <c r="Y48" s="586">
        <v>42</v>
      </c>
      <c r="Z48" s="526" t="s">
        <v>28</v>
      </c>
      <c r="AA48" s="521">
        <v>22718.400000000001</v>
      </c>
      <c r="AB48" s="590">
        <f t="shared" si="5"/>
        <v>66.819806173620194</v>
      </c>
      <c r="AC48" s="522">
        <v>73.400000000000006</v>
      </c>
    </row>
    <row r="49" spans="1:29" ht="15.6" customHeight="1">
      <c r="A49" s="587">
        <v>43</v>
      </c>
      <c r="B49" s="520" t="s">
        <v>53</v>
      </c>
      <c r="C49" s="521">
        <v>20488</v>
      </c>
      <c r="D49" s="522">
        <f t="shared" si="0"/>
        <v>64.906305935277445</v>
      </c>
      <c r="E49" s="588">
        <v>84.8</v>
      </c>
      <c r="F49" s="589"/>
      <c r="G49" s="584">
        <v>43</v>
      </c>
      <c r="H49" s="526" t="s">
        <v>61</v>
      </c>
      <c r="I49" s="521">
        <v>21365.1</v>
      </c>
      <c r="J49" s="522">
        <f t="shared" si="1"/>
        <v>64.500751725345509</v>
      </c>
      <c r="K49" s="585">
        <v>82.1</v>
      </c>
      <c r="M49" s="586">
        <v>43</v>
      </c>
      <c r="N49" s="526" t="s">
        <v>61</v>
      </c>
      <c r="O49" s="521">
        <v>21540.400000000001</v>
      </c>
      <c r="P49" s="522">
        <f t="shared" si="2"/>
        <v>65.120806829999765</v>
      </c>
      <c r="Q49" s="522">
        <v>82.9</v>
      </c>
      <c r="S49" s="586">
        <v>43</v>
      </c>
      <c r="T49" s="528" t="s">
        <v>120</v>
      </c>
      <c r="U49" s="521">
        <v>21914.5</v>
      </c>
      <c r="V49" s="522">
        <f t="shared" si="3"/>
        <v>64.489881199365527</v>
      </c>
      <c r="W49" s="522">
        <v>88.8</v>
      </c>
      <c r="Y49" s="586">
        <v>43</v>
      </c>
      <c r="Z49" s="526" t="s">
        <v>55</v>
      </c>
      <c r="AA49" s="521">
        <v>22249.3</v>
      </c>
      <c r="AB49" s="590">
        <f t="shared" si="5"/>
        <v>65.440080001176483</v>
      </c>
      <c r="AC49" s="522">
        <v>105.5</v>
      </c>
    </row>
    <row r="50" spans="1:29" ht="15.6" customHeight="1">
      <c r="A50" s="587">
        <v>44</v>
      </c>
      <c r="B50" s="526" t="s">
        <v>16</v>
      </c>
      <c r="C50" s="521">
        <v>20156.2</v>
      </c>
      <c r="D50" s="522">
        <f t="shared" si="0"/>
        <v>63.855158321585279</v>
      </c>
      <c r="E50" s="588">
        <v>90.8</v>
      </c>
      <c r="F50" s="589"/>
      <c r="G50" s="584">
        <v>44</v>
      </c>
      <c r="H50" s="526" t="s">
        <v>63</v>
      </c>
      <c r="I50" s="521">
        <v>21057.200000000001</v>
      </c>
      <c r="J50" s="522">
        <f t="shared" si="1"/>
        <v>63.571208617368782</v>
      </c>
      <c r="K50" s="585">
        <v>92.8</v>
      </c>
      <c r="M50" s="586">
        <v>44</v>
      </c>
      <c r="N50" s="526" t="s">
        <v>83</v>
      </c>
      <c r="O50" s="521">
        <v>21455.8</v>
      </c>
      <c r="P50" s="522">
        <f t="shared" si="2"/>
        <v>64.865044622342623</v>
      </c>
      <c r="Q50" s="522">
        <v>64.3</v>
      </c>
      <c r="S50" s="586">
        <v>44</v>
      </c>
      <c r="T50" s="526" t="s">
        <v>16</v>
      </c>
      <c r="U50" s="521">
        <v>21769.599999999999</v>
      </c>
      <c r="V50" s="522">
        <f>U50/33981.3*100</f>
        <v>64.063470202729135</v>
      </c>
      <c r="W50" s="522">
        <v>91.1</v>
      </c>
      <c r="Y50" s="586">
        <v>44</v>
      </c>
      <c r="Z50" s="526" t="s">
        <v>50</v>
      </c>
      <c r="AA50" s="521">
        <v>22110.400000000001</v>
      </c>
      <c r="AB50" s="590">
        <f t="shared" si="5"/>
        <v>65.031544581537972</v>
      </c>
      <c r="AC50" s="522">
        <v>92.2</v>
      </c>
    </row>
    <row r="51" spans="1:29" ht="15.6" customHeight="1">
      <c r="A51" s="587">
        <v>45</v>
      </c>
      <c r="B51" s="526" t="s">
        <v>83</v>
      </c>
      <c r="C51" s="521">
        <v>20068.5</v>
      </c>
      <c r="D51" s="522">
        <f t="shared" si="0"/>
        <v>63.577323343523787</v>
      </c>
      <c r="E51" s="588">
        <v>63.9</v>
      </c>
      <c r="F51" s="589"/>
      <c r="G51" s="584">
        <v>45</v>
      </c>
      <c r="H51" s="526" t="s">
        <v>16</v>
      </c>
      <c r="I51" s="521">
        <v>20689.8</v>
      </c>
      <c r="J51" s="522">
        <f t="shared" si="1"/>
        <v>62.462036360562493</v>
      </c>
      <c r="K51" s="585">
        <v>90</v>
      </c>
      <c r="M51" s="586">
        <v>45</v>
      </c>
      <c r="N51" s="526" t="s">
        <v>16</v>
      </c>
      <c r="O51" s="521">
        <v>21311.5</v>
      </c>
      <c r="P51" s="522">
        <f t="shared" si="2"/>
        <v>64.428797736232383</v>
      </c>
      <c r="Q51" s="522">
        <v>91.7</v>
      </c>
      <c r="S51" s="586">
        <v>45</v>
      </c>
      <c r="T51" s="526" t="s">
        <v>83</v>
      </c>
      <c r="U51" s="521">
        <v>21741.1</v>
      </c>
      <c r="V51" s="522">
        <f>U51/33981.3*100</f>
        <v>63.979600545005624</v>
      </c>
      <c r="W51" s="522">
        <v>64</v>
      </c>
      <c r="Y51" s="586">
        <v>45</v>
      </c>
      <c r="Z51" s="526" t="s">
        <v>78</v>
      </c>
      <c r="AA51" s="521">
        <v>21968.2</v>
      </c>
      <c r="AB51" s="590">
        <f t="shared" si="5"/>
        <v>64.613303136810842</v>
      </c>
      <c r="AC51" s="522">
        <v>61.9</v>
      </c>
    </row>
    <row r="52" spans="1:29" ht="15.6" customHeight="1">
      <c r="A52" s="587">
        <v>46</v>
      </c>
      <c r="B52" s="520" t="s">
        <v>63</v>
      </c>
      <c r="C52" s="521">
        <v>19937.400000000001</v>
      </c>
      <c r="D52" s="522">
        <f t="shared" si="0"/>
        <v>63.161996483502556</v>
      </c>
      <c r="E52" s="588">
        <v>91.6</v>
      </c>
      <c r="F52" s="589"/>
      <c r="G52" s="584">
        <v>46</v>
      </c>
      <c r="H52" s="526" t="s">
        <v>20</v>
      </c>
      <c r="I52" s="521">
        <v>20473</v>
      </c>
      <c r="J52" s="522">
        <f t="shared" si="1"/>
        <v>61.807522083818881</v>
      </c>
      <c r="K52" s="585">
        <v>82.7</v>
      </c>
      <c r="M52" s="586">
        <v>46</v>
      </c>
      <c r="N52" s="528" t="s">
        <v>120</v>
      </c>
      <c r="O52" s="521">
        <v>21008.400000000001</v>
      </c>
      <c r="P52" s="522">
        <f t="shared" si="2"/>
        <v>63.512467651824814</v>
      </c>
      <c r="Q52" s="522">
        <v>92.4</v>
      </c>
      <c r="S52" s="586">
        <v>46</v>
      </c>
      <c r="T52" s="526" t="s">
        <v>61</v>
      </c>
      <c r="U52" s="521">
        <v>21702.1</v>
      </c>
      <c r="V52" s="522">
        <f>U52/33981.3*100</f>
        <v>63.864831539699765</v>
      </c>
      <c r="W52" s="522">
        <v>81.099999999999994</v>
      </c>
      <c r="Y52" s="586">
        <v>46</v>
      </c>
      <c r="Z52" s="526" t="s">
        <v>16</v>
      </c>
      <c r="AA52" s="521">
        <v>21901.8</v>
      </c>
      <c r="AB52" s="590">
        <f t="shared" si="5"/>
        <v>64.418006147149214</v>
      </c>
      <c r="AC52" s="522">
        <v>94.3</v>
      </c>
    </row>
    <row r="53" spans="1:29" ht="15.6" customHeight="1">
      <c r="A53" s="587">
        <v>47</v>
      </c>
      <c r="B53" s="527" t="s">
        <v>120</v>
      </c>
      <c r="C53" s="521">
        <v>19736.2</v>
      </c>
      <c r="D53" s="522">
        <f t="shared" si="0"/>
        <v>62.524591721974943</v>
      </c>
      <c r="E53" s="588">
        <v>93.3</v>
      </c>
      <c r="F53" s="589"/>
      <c r="G53" s="584">
        <v>47</v>
      </c>
      <c r="H53" s="526" t="s">
        <v>60</v>
      </c>
      <c r="I53" s="521">
        <v>20446.5</v>
      </c>
      <c r="J53" s="522">
        <f t="shared" si="1"/>
        <v>61.727519185600677</v>
      </c>
      <c r="K53" s="585">
        <v>94.8</v>
      </c>
      <c r="M53" s="586">
        <v>47</v>
      </c>
      <c r="N53" s="526" t="s">
        <v>50</v>
      </c>
      <c r="O53" s="521">
        <v>20989.599999999999</v>
      </c>
      <c r="P53" s="522">
        <f t="shared" si="2"/>
        <v>63.455631605678761</v>
      </c>
      <c r="Q53" s="522">
        <v>89.5</v>
      </c>
      <c r="S53" s="586">
        <v>47</v>
      </c>
      <c r="T53" s="526" t="s">
        <v>50</v>
      </c>
      <c r="U53" s="521">
        <v>21535.8</v>
      </c>
      <c r="V53" s="522">
        <f t="shared" si="3"/>
        <v>63.375444729895555</v>
      </c>
      <c r="W53" s="522">
        <v>89.3</v>
      </c>
      <c r="Y53" s="586">
        <v>47</v>
      </c>
      <c r="Z53" s="526" t="s">
        <v>63</v>
      </c>
      <c r="AA53" s="521">
        <v>21734.1</v>
      </c>
      <c r="AB53" s="590">
        <f t="shared" si="5"/>
        <v>63.924763599464697</v>
      </c>
      <c r="AC53" s="522">
        <v>93.6</v>
      </c>
    </row>
    <row r="54" spans="1:29" ht="15.6" customHeight="1">
      <c r="A54" s="587">
        <v>48</v>
      </c>
      <c r="B54" s="526" t="s">
        <v>60</v>
      </c>
      <c r="C54" s="521">
        <v>19703.3</v>
      </c>
      <c r="D54" s="522">
        <f t="shared" si="0"/>
        <v>62.42036400500546</v>
      </c>
      <c r="E54" s="588">
        <v>95.5</v>
      </c>
      <c r="F54" s="589"/>
      <c r="G54" s="584">
        <v>48</v>
      </c>
      <c r="H54" s="526" t="s">
        <v>50</v>
      </c>
      <c r="I54" s="521">
        <v>20373.3</v>
      </c>
      <c r="J54" s="522">
        <f t="shared" si="1"/>
        <v>61.506530047880972</v>
      </c>
      <c r="K54" s="585">
        <v>87.1</v>
      </c>
      <c r="M54" s="586">
        <v>48</v>
      </c>
      <c r="N54" s="526" t="s">
        <v>78</v>
      </c>
      <c r="O54" s="521">
        <v>20937.5</v>
      </c>
      <c r="P54" s="522">
        <f t="shared" si="2"/>
        <v>63.298123201199608</v>
      </c>
      <c r="Q54" s="522">
        <v>59.9</v>
      </c>
      <c r="S54" s="586">
        <v>48</v>
      </c>
      <c r="T54" s="526" t="s">
        <v>60</v>
      </c>
      <c r="U54" s="521">
        <v>21264.1</v>
      </c>
      <c r="V54" s="522">
        <f t="shared" si="3"/>
        <v>62.575887326264734</v>
      </c>
      <c r="W54" s="522">
        <v>96.6</v>
      </c>
      <c r="Y54" s="586">
        <v>48</v>
      </c>
      <c r="Z54" s="526" t="s">
        <v>54</v>
      </c>
      <c r="AA54" s="521">
        <v>21623.599999999999</v>
      </c>
      <c r="AB54" s="590">
        <f t="shared" si="5"/>
        <v>63.599758819982647</v>
      </c>
      <c r="AC54" s="522">
        <v>103.9</v>
      </c>
    </row>
    <row r="55" spans="1:29" ht="15.6" customHeight="1">
      <c r="A55" s="587">
        <v>49</v>
      </c>
      <c r="B55" s="526" t="s">
        <v>50</v>
      </c>
      <c r="C55" s="521">
        <v>19684.7</v>
      </c>
      <c r="D55" s="522">
        <f t="shared" si="0"/>
        <v>62.361438912737007</v>
      </c>
      <c r="E55" s="588">
        <v>87.6</v>
      </c>
      <c r="F55" s="589"/>
      <c r="G55" s="584">
        <v>49</v>
      </c>
      <c r="H55" s="528" t="s">
        <v>120</v>
      </c>
      <c r="I55" s="521">
        <v>20243.900000000001</v>
      </c>
      <c r="J55" s="522">
        <f t="shared" si="1"/>
        <v>61.115874386392868</v>
      </c>
      <c r="K55" s="585">
        <v>92.5</v>
      </c>
      <c r="M55" s="586">
        <v>49</v>
      </c>
      <c r="N55" s="526" t="s">
        <v>60</v>
      </c>
      <c r="O55" s="521">
        <v>20790.599999999999</v>
      </c>
      <c r="P55" s="522">
        <f t="shared" si="2"/>
        <v>62.854016010835124</v>
      </c>
      <c r="Q55" s="522">
        <v>96.4</v>
      </c>
      <c r="S55" s="586">
        <v>49</v>
      </c>
      <c r="T55" s="526" t="s">
        <v>78</v>
      </c>
      <c r="U55" s="521">
        <v>21190.799999999999</v>
      </c>
      <c r="V55" s="522">
        <f>U55/33981.3*100</f>
        <v>62.360180452189873</v>
      </c>
      <c r="W55" s="522">
        <v>59.1</v>
      </c>
      <c r="Y55" s="586">
        <v>49</v>
      </c>
      <c r="Z55" s="526" t="s">
        <v>60</v>
      </c>
      <c r="AA55" s="521">
        <v>21396</v>
      </c>
      <c r="AB55" s="590">
        <f t="shared" si="5"/>
        <v>62.930337210841337</v>
      </c>
      <c r="AC55" s="522">
        <v>97.1</v>
      </c>
    </row>
    <row r="56" spans="1:29" ht="15.6" customHeight="1">
      <c r="A56" s="587">
        <v>50</v>
      </c>
      <c r="B56" s="520" t="s">
        <v>66</v>
      </c>
      <c r="C56" s="521">
        <v>19375.8</v>
      </c>
      <c r="D56" s="522">
        <f t="shared" si="0"/>
        <v>61.382838858880739</v>
      </c>
      <c r="E56" s="588">
        <v>91.7</v>
      </c>
      <c r="F56" s="589"/>
      <c r="G56" s="584">
        <v>50</v>
      </c>
      <c r="H56" s="526" t="s">
        <v>53</v>
      </c>
      <c r="I56" s="521">
        <v>20009.099999999999</v>
      </c>
      <c r="J56" s="522">
        <f t="shared" si="1"/>
        <v>60.407018518406694</v>
      </c>
      <c r="K56" s="585">
        <v>80.099999999999994</v>
      </c>
      <c r="M56" s="586">
        <v>50</v>
      </c>
      <c r="N56" s="526" t="s">
        <v>66</v>
      </c>
      <c r="O56" s="521">
        <v>20653.2</v>
      </c>
      <c r="P56" s="522">
        <f t="shared" si="2"/>
        <v>62.438629162938064</v>
      </c>
      <c r="Q56" s="522">
        <v>93.1</v>
      </c>
      <c r="S56" s="586">
        <v>50</v>
      </c>
      <c r="T56" s="526" t="s">
        <v>66</v>
      </c>
      <c r="U56" s="521">
        <v>21174.6</v>
      </c>
      <c r="V56" s="522">
        <f t="shared" si="3"/>
        <v>62.312507173062826</v>
      </c>
      <c r="W56" s="522">
        <v>92.8</v>
      </c>
      <c r="Y56" s="586">
        <v>50</v>
      </c>
      <c r="Z56" s="526" t="s">
        <v>80</v>
      </c>
      <c r="AA56" s="521">
        <v>21101.3</v>
      </c>
      <c r="AB56" s="590">
        <f t="shared" si="5"/>
        <v>62.063559758231733</v>
      </c>
      <c r="AC56" s="522">
        <v>75.8</v>
      </c>
    </row>
    <row r="57" spans="1:29" ht="15.6" customHeight="1">
      <c r="A57" s="587">
        <v>51</v>
      </c>
      <c r="B57" s="520" t="s">
        <v>32</v>
      </c>
      <c r="C57" s="521">
        <v>19373.3</v>
      </c>
      <c r="D57" s="522">
        <f t="shared" si="0"/>
        <v>61.374918819597347</v>
      </c>
      <c r="E57" s="588">
        <v>72.8</v>
      </c>
      <c r="F57" s="589"/>
      <c r="G57" s="584">
        <v>51</v>
      </c>
      <c r="H57" s="526" t="s">
        <v>66</v>
      </c>
      <c r="I57" s="521">
        <v>19973.5</v>
      </c>
      <c r="J57" s="522">
        <f t="shared" si="1"/>
        <v>60.2995429268381</v>
      </c>
      <c r="K57" s="585">
        <v>90.4</v>
      </c>
      <c r="M57" s="586">
        <v>51</v>
      </c>
      <c r="N57" s="526" t="s">
        <v>20</v>
      </c>
      <c r="O57" s="521">
        <v>20643.400000000001</v>
      </c>
      <c r="P57" s="522">
        <f t="shared" si="2"/>
        <v>62.409001862287475</v>
      </c>
      <c r="Q57" s="522">
        <v>83.2</v>
      </c>
      <c r="S57" s="586">
        <v>51</v>
      </c>
      <c r="T57" s="526" t="s">
        <v>20</v>
      </c>
      <c r="U57" s="521">
        <v>20934.900000000001</v>
      </c>
      <c r="V57" s="522">
        <f t="shared" si="3"/>
        <v>61.607119209682971</v>
      </c>
      <c r="W57" s="522">
        <v>82.4</v>
      </c>
      <c r="Y57" s="586">
        <v>51</v>
      </c>
      <c r="Z57" s="526" t="s">
        <v>58</v>
      </c>
      <c r="AA57" s="521">
        <v>20982.6</v>
      </c>
      <c r="AB57" s="590">
        <f t="shared" si="5"/>
        <v>61.714436977014365</v>
      </c>
      <c r="AC57" s="522">
        <v>101.6</v>
      </c>
    </row>
    <row r="58" spans="1:29" ht="15.6" customHeight="1">
      <c r="A58" s="587">
        <v>52</v>
      </c>
      <c r="B58" s="520" t="s">
        <v>19</v>
      </c>
      <c r="C58" s="521">
        <v>19368.3</v>
      </c>
      <c r="D58" s="522">
        <f t="shared" si="0"/>
        <v>61.359078741030551</v>
      </c>
      <c r="E58" s="588">
        <v>96.2</v>
      </c>
      <c r="F58" s="589"/>
      <c r="G58" s="584">
        <v>52</v>
      </c>
      <c r="H58" s="526" t="s">
        <v>80</v>
      </c>
      <c r="I58" s="521">
        <v>19957.099999999999</v>
      </c>
      <c r="J58" s="522">
        <f t="shared" si="1"/>
        <v>60.250031699261555</v>
      </c>
      <c r="K58" s="585">
        <v>72.3</v>
      </c>
      <c r="M58" s="586">
        <v>52</v>
      </c>
      <c r="N58" s="526" t="s">
        <v>74</v>
      </c>
      <c r="O58" s="521">
        <v>20448.2</v>
      </c>
      <c r="P58" s="522">
        <f t="shared" si="2"/>
        <v>61.818874404430801</v>
      </c>
      <c r="Q58" s="522">
        <v>73.5</v>
      </c>
      <c r="S58" s="586">
        <v>52</v>
      </c>
      <c r="T58" s="526" t="s">
        <v>19</v>
      </c>
      <c r="U58" s="521">
        <v>20749.7</v>
      </c>
      <c r="V58" s="522">
        <f t="shared" si="3"/>
        <v>61.062113574230523</v>
      </c>
      <c r="W58" s="522">
        <v>95.8</v>
      </c>
      <c r="Y58" s="586">
        <v>52</v>
      </c>
      <c r="Z58" s="526" t="s">
        <v>20</v>
      </c>
      <c r="AA58" s="521">
        <v>20950</v>
      </c>
      <c r="AB58" s="590">
        <f t="shared" si="5"/>
        <v>61.618553214017858</v>
      </c>
      <c r="AC58" s="522">
        <v>84</v>
      </c>
    </row>
    <row r="59" spans="1:29" ht="15.6" customHeight="1">
      <c r="A59" s="587">
        <v>53</v>
      </c>
      <c r="B59" s="520" t="s">
        <v>80</v>
      </c>
      <c r="C59" s="521">
        <v>19269.900000000001</v>
      </c>
      <c r="D59" s="522">
        <f t="shared" si="0"/>
        <v>61.047345994836142</v>
      </c>
      <c r="E59" s="588">
        <v>72.3</v>
      </c>
      <c r="F59" s="589"/>
      <c r="G59" s="591">
        <v>53</v>
      </c>
      <c r="H59" s="533" t="s">
        <v>58</v>
      </c>
      <c r="I59" s="531">
        <v>19775.3</v>
      </c>
      <c r="J59" s="532">
        <f t="shared" si="1"/>
        <v>59.701181627711783</v>
      </c>
      <c r="K59" s="592">
        <v>94.8</v>
      </c>
      <c r="M59" s="586">
        <v>53</v>
      </c>
      <c r="N59" s="526" t="s">
        <v>80</v>
      </c>
      <c r="O59" s="521">
        <v>20402</v>
      </c>
      <c r="P59" s="522">
        <f t="shared" si="2"/>
        <v>61.679202844220868</v>
      </c>
      <c r="Q59" s="522">
        <v>73.8</v>
      </c>
      <c r="S59" s="586">
        <v>53</v>
      </c>
      <c r="T59" s="526" t="s">
        <v>80</v>
      </c>
      <c r="U59" s="521">
        <v>20736.3</v>
      </c>
      <c r="V59" s="522">
        <f>U59/33981.3*100</f>
        <v>61.02268012112544</v>
      </c>
      <c r="W59" s="522">
        <v>73.5</v>
      </c>
      <c r="Y59" s="586">
        <v>53</v>
      </c>
      <c r="Z59" s="526" t="s">
        <v>83</v>
      </c>
      <c r="AA59" s="521">
        <v>20913.3</v>
      </c>
      <c r="AB59" s="590">
        <f t="shared" si="5"/>
        <v>61.510610450153678</v>
      </c>
      <c r="AC59" s="522">
        <v>64.400000000000006</v>
      </c>
    </row>
    <row r="60" spans="1:29" ht="15.6" customHeight="1">
      <c r="A60" s="587">
        <v>54</v>
      </c>
      <c r="B60" s="520" t="s">
        <v>22</v>
      </c>
      <c r="C60" s="521">
        <v>19092.3</v>
      </c>
      <c r="D60" s="522">
        <f t="shared" si="0"/>
        <v>60.484706404143765</v>
      </c>
      <c r="E60" s="588">
        <v>95.4</v>
      </c>
      <c r="F60" s="589"/>
      <c r="G60" s="591">
        <v>54</v>
      </c>
      <c r="H60" s="533" t="s">
        <v>74</v>
      </c>
      <c r="I60" s="531">
        <v>19774.599999999999</v>
      </c>
      <c r="J60" s="532">
        <f t="shared" si="1"/>
        <v>59.699068343607905</v>
      </c>
      <c r="K60" s="592">
        <v>69.599999999999994</v>
      </c>
      <c r="M60" s="586">
        <v>54</v>
      </c>
      <c r="N60" s="526" t="s">
        <v>19</v>
      </c>
      <c r="O60" s="521">
        <v>20293.7</v>
      </c>
      <c r="P60" s="522">
        <f t="shared" si="2"/>
        <v>61.3517909400924</v>
      </c>
      <c r="Q60" s="522">
        <v>95.9</v>
      </c>
      <c r="S60" s="586">
        <v>54</v>
      </c>
      <c r="T60" s="526" t="s">
        <v>53</v>
      </c>
      <c r="U60" s="521">
        <v>20679.099999999999</v>
      </c>
      <c r="V60" s="522">
        <f t="shared" si="3"/>
        <v>60.854352246676832</v>
      </c>
      <c r="W60" s="522">
        <v>80</v>
      </c>
      <c r="Y60" s="586">
        <v>54</v>
      </c>
      <c r="Z60" s="526" t="s">
        <v>53</v>
      </c>
      <c r="AA60" s="521">
        <v>20788.900000000001</v>
      </c>
      <c r="AB60" s="590">
        <f t="shared" si="5"/>
        <v>61.144722716510543</v>
      </c>
      <c r="AC60" s="522">
        <v>81.7</v>
      </c>
    </row>
    <row r="61" spans="1:29" ht="15.6" customHeight="1">
      <c r="A61" s="587">
        <v>55</v>
      </c>
      <c r="B61" s="520" t="s">
        <v>58</v>
      </c>
      <c r="C61" s="521">
        <v>19051.099999999999</v>
      </c>
      <c r="D61" s="522">
        <f t="shared" si="0"/>
        <v>60.354184156753412</v>
      </c>
      <c r="E61" s="588">
        <v>95.7</v>
      </c>
      <c r="F61" s="589"/>
      <c r="G61" s="591">
        <v>55</v>
      </c>
      <c r="H61" s="533" t="s">
        <v>19</v>
      </c>
      <c r="I61" s="531">
        <v>19755.400000000001</v>
      </c>
      <c r="J61" s="532">
        <f t="shared" si="1"/>
        <v>59.641103979615863</v>
      </c>
      <c r="K61" s="592">
        <v>93.8</v>
      </c>
      <c r="M61" s="586">
        <v>55</v>
      </c>
      <c r="N61" s="526" t="s">
        <v>53</v>
      </c>
      <c r="O61" s="521">
        <v>20242.5</v>
      </c>
      <c r="P61" s="522">
        <f t="shared" si="2"/>
        <v>61.197003410162779</v>
      </c>
      <c r="Q61" s="522">
        <v>80.400000000000006</v>
      </c>
      <c r="S61" s="586">
        <v>55</v>
      </c>
      <c r="T61" s="526" t="s">
        <v>58</v>
      </c>
      <c r="U61" s="521">
        <v>20409.400000000001</v>
      </c>
      <c r="V61" s="522">
        <f>U61/33981.3*100</f>
        <v>60.060680433061705</v>
      </c>
      <c r="W61" s="522">
        <v>95.5</v>
      </c>
      <c r="Y61" s="586">
        <v>55</v>
      </c>
      <c r="Z61" s="526" t="s">
        <v>22</v>
      </c>
      <c r="AA61" s="521">
        <v>20734.3</v>
      </c>
      <c r="AB61" s="590">
        <f t="shared" si="5"/>
        <v>60.984132119589994</v>
      </c>
      <c r="AC61" s="522">
        <v>99.8</v>
      </c>
    </row>
    <row r="62" spans="1:29" ht="15.6" customHeight="1">
      <c r="A62" s="587">
        <v>56</v>
      </c>
      <c r="B62" s="520" t="s">
        <v>20</v>
      </c>
      <c r="C62" s="521">
        <v>18989</v>
      </c>
      <c r="D62" s="522">
        <f t="shared" si="0"/>
        <v>60.15745038095389</v>
      </c>
      <c r="E62" s="588">
        <v>81.099999999999994</v>
      </c>
      <c r="F62" s="589"/>
      <c r="G62" s="591">
        <v>56</v>
      </c>
      <c r="H62" s="533" t="s">
        <v>32</v>
      </c>
      <c r="I62" s="531">
        <v>19423.599999999999</v>
      </c>
      <c r="J62" s="532">
        <f t="shared" si="1"/>
        <v>58.639407314378168</v>
      </c>
      <c r="K62" s="592">
        <v>70.5</v>
      </c>
      <c r="M62" s="586">
        <v>56</v>
      </c>
      <c r="N62" s="526" t="s">
        <v>58</v>
      </c>
      <c r="O62" s="521">
        <v>20086.2</v>
      </c>
      <c r="P62" s="522">
        <f t="shared" si="2"/>
        <v>60.724478196725286</v>
      </c>
      <c r="Q62" s="522">
        <v>96.5</v>
      </c>
      <c r="S62" s="586">
        <v>56</v>
      </c>
      <c r="T62" s="526" t="s">
        <v>74</v>
      </c>
      <c r="U62" s="521">
        <v>20273.8</v>
      </c>
      <c r="V62" s="522">
        <f>U62/33981.3*100</f>
        <v>59.661637429998258</v>
      </c>
      <c r="W62" s="522">
        <v>70.599999999999994</v>
      </c>
      <c r="Y62" s="586">
        <v>56</v>
      </c>
      <c r="Z62" s="526" t="s">
        <v>21</v>
      </c>
      <c r="AA62" s="521">
        <v>20574.2</v>
      </c>
      <c r="AB62" s="590">
        <f t="shared" si="5"/>
        <v>60.513242841806502</v>
      </c>
      <c r="AC62" s="522">
        <v>88.7</v>
      </c>
    </row>
    <row r="63" spans="1:29" ht="15.6" customHeight="1">
      <c r="A63" s="587">
        <v>57</v>
      </c>
      <c r="B63" s="520" t="s">
        <v>21</v>
      </c>
      <c r="C63" s="521">
        <v>18939.5</v>
      </c>
      <c r="D63" s="522">
        <f t="shared" si="0"/>
        <v>60.000633603142674</v>
      </c>
      <c r="E63" s="588">
        <v>88.5</v>
      </c>
      <c r="F63" s="589"/>
      <c r="G63" s="591">
        <v>57</v>
      </c>
      <c r="H63" s="533" t="s">
        <v>78</v>
      </c>
      <c r="I63" s="531">
        <v>19139.7</v>
      </c>
      <c r="J63" s="532">
        <f t="shared" si="1"/>
        <v>57.782319661391504</v>
      </c>
      <c r="K63" s="592">
        <v>54.5</v>
      </c>
      <c r="M63" s="593">
        <v>57</v>
      </c>
      <c r="N63" s="533" t="s">
        <v>32</v>
      </c>
      <c r="O63" s="531">
        <v>19732.599999999999</v>
      </c>
      <c r="P63" s="532">
        <f t="shared" si="2"/>
        <v>59.655476818148834</v>
      </c>
      <c r="Q63" s="532">
        <v>71.099999999999994</v>
      </c>
      <c r="S63" s="593">
        <v>57</v>
      </c>
      <c r="T63" s="526" t="s">
        <v>32</v>
      </c>
      <c r="U63" s="521">
        <v>20241.5</v>
      </c>
      <c r="V63" s="522">
        <f t="shared" si="3"/>
        <v>59.566585151244944</v>
      </c>
      <c r="W63" s="522">
        <v>70.8</v>
      </c>
      <c r="Y63" s="586">
        <v>57</v>
      </c>
      <c r="Z63" s="526" t="s">
        <v>57</v>
      </c>
      <c r="AA63" s="521">
        <v>20533.099999999999</v>
      </c>
      <c r="AB63" s="590">
        <f t="shared" si="5"/>
        <v>60.392358711157513</v>
      </c>
      <c r="AC63" s="522">
        <v>84</v>
      </c>
    </row>
    <row r="64" spans="1:29" ht="15.6" customHeight="1">
      <c r="A64" s="594">
        <v>58</v>
      </c>
      <c r="B64" s="530" t="s">
        <v>78</v>
      </c>
      <c r="C64" s="531">
        <v>18822.099999999999</v>
      </c>
      <c r="D64" s="532">
        <f t="shared" si="0"/>
        <v>59.62870855839445</v>
      </c>
      <c r="E64" s="595">
        <v>56.8</v>
      </c>
      <c r="F64" s="596"/>
      <c r="G64" s="591">
        <v>58</v>
      </c>
      <c r="H64" s="533" t="s">
        <v>21</v>
      </c>
      <c r="I64" s="531">
        <v>19000.599999999999</v>
      </c>
      <c r="J64" s="532">
        <f t="shared" si="1"/>
        <v>57.362379920178228</v>
      </c>
      <c r="K64" s="592">
        <v>84.4</v>
      </c>
      <c r="M64" s="593">
        <v>58</v>
      </c>
      <c r="N64" s="533" t="s">
        <v>21</v>
      </c>
      <c r="O64" s="531">
        <v>19100</v>
      </c>
      <c r="P64" s="532">
        <f t="shared" si="2"/>
        <v>57.743004329213733</v>
      </c>
      <c r="Q64" s="532">
        <v>84.8</v>
      </c>
      <c r="S64" s="593">
        <v>58</v>
      </c>
      <c r="T64" s="526" t="s">
        <v>22</v>
      </c>
      <c r="U64" s="521">
        <v>20048.099999999999</v>
      </c>
      <c r="V64" s="522">
        <f t="shared" si="3"/>
        <v>58.997448596728184</v>
      </c>
      <c r="W64" s="522">
        <v>92.4</v>
      </c>
      <c r="Y64" s="586">
        <v>58</v>
      </c>
      <c r="Z64" s="526" t="s">
        <v>74</v>
      </c>
      <c r="AA64" s="521">
        <v>20433.400000000001</v>
      </c>
      <c r="AB64" s="590">
        <f t="shared" si="5"/>
        <v>60.099119104692718</v>
      </c>
      <c r="AC64" s="522">
        <v>72.5</v>
      </c>
    </row>
    <row r="65" spans="1:29" ht="15.6" customHeight="1">
      <c r="A65" s="594">
        <v>59</v>
      </c>
      <c r="B65" s="530" t="s">
        <v>74</v>
      </c>
      <c r="C65" s="531">
        <v>18417.3</v>
      </c>
      <c r="D65" s="532">
        <f t="shared" si="0"/>
        <v>58.346295797627157</v>
      </c>
      <c r="E65" s="595">
        <v>68.2</v>
      </c>
      <c r="F65" s="596"/>
      <c r="G65" s="591">
        <v>59</v>
      </c>
      <c r="H65" s="533" t="s">
        <v>22</v>
      </c>
      <c r="I65" s="531">
        <v>18826.7</v>
      </c>
      <c r="J65" s="532">
        <f t="shared" si="1"/>
        <v>56.837379769229365</v>
      </c>
      <c r="K65" s="592">
        <v>89.3</v>
      </c>
      <c r="M65" s="593">
        <v>59</v>
      </c>
      <c r="N65" s="533" t="s">
        <v>48</v>
      </c>
      <c r="O65" s="531">
        <v>19078.8</v>
      </c>
      <c r="P65" s="532">
        <f t="shared" si="2"/>
        <v>57.678912617602244</v>
      </c>
      <c r="Q65" s="532">
        <v>83.4</v>
      </c>
      <c r="S65" s="593">
        <v>59</v>
      </c>
      <c r="T65" s="533" t="s">
        <v>48</v>
      </c>
      <c r="U65" s="531">
        <v>19552.2</v>
      </c>
      <c r="V65" s="532">
        <f>U65/33981.3*100</f>
        <v>57.538116552339083</v>
      </c>
      <c r="W65" s="532">
        <v>82.7</v>
      </c>
      <c r="Y65" s="593">
        <v>59</v>
      </c>
      <c r="Z65" s="533" t="s">
        <v>61</v>
      </c>
      <c r="AA65" s="531">
        <v>19867.099999999999</v>
      </c>
      <c r="AB65" s="546">
        <f t="shared" si="5"/>
        <v>58.433506375093749</v>
      </c>
      <c r="AC65" s="532">
        <v>77.3</v>
      </c>
    </row>
    <row r="66" spans="1:29" ht="15.6" customHeight="1">
      <c r="A66" s="594">
        <v>60</v>
      </c>
      <c r="B66" s="530" t="s">
        <v>57</v>
      </c>
      <c r="C66" s="531">
        <v>18238.900000000001</v>
      </c>
      <c r="D66" s="532">
        <f t="shared" si="0"/>
        <v>57.781121794364111</v>
      </c>
      <c r="E66" s="595">
        <v>77.5</v>
      </c>
      <c r="F66" s="596"/>
      <c r="G66" s="591">
        <v>60</v>
      </c>
      <c r="H66" s="533" t="s">
        <v>68</v>
      </c>
      <c r="I66" s="531">
        <v>18778.8</v>
      </c>
      <c r="J66" s="532">
        <f t="shared" si="1"/>
        <v>56.692770756978362</v>
      </c>
      <c r="K66" s="592">
        <v>88.4</v>
      </c>
      <c r="M66" s="593">
        <v>60</v>
      </c>
      <c r="N66" s="533" t="s">
        <v>68</v>
      </c>
      <c r="O66" s="531">
        <v>19043.7</v>
      </c>
      <c r="P66" s="532">
        <f t="shared" si="2"/>
        <v>57.572798510170031</v>
      </c>
      <c r="Q66" s="532">
        <v>88.9</v>
      </c>
      <c r="S66" s="593">
        <v>60</v>
      </c>
      <c r="T66" s="533" t="s">
        <v>68</v>
      </c>
      <c r="U66" s="531">
        <v>19297.099999999999</v>
      </c>
      <c r="V66" s="532">
        <f t="shared" si="3"/>
        <v>56.787409545838443</v>
      </c>
      <c r="W66" s="532">
        <v>88.1</v>
      </c>
      <c r="Y66" s="593">
        <v>60</v>
      </c>
      <c r="Z66" s="533" t="s">
        <v>68</v>
      </c>
      <c r="AA66" s="531">
        <v>19570.599999999999</v>
      </c>
      <c r="AB66" s="546">
        <f t="shared" si="5"/>
        <v>57.561434726981275</v>
      </c>
      <c r="AC66" s="532">
        <v>90.7</v>
      </c>
    </row>
    <row r="67" spans="1:29" ht="15.6" customHeight="1">
      <c r="A67" s="594">
        <v>61</v>
      </c>
      <c r="B67" s="530" t="s">
        <v>68</v>
      </c>
      <c r="C67" s="531">
        <v>18138.599999999999</v>
      </c>
      <c r="D67" s="532">
        <f t="shared" si="0"/>
        <v>57.463369818314291</v>
      </c>
      <c r="E67" s="595">
        <v>88.2</v>
      </c>
      <c r="F67" s="596"/>
      <c r="G67" s="591">
        <v>61</v>
      </c>
      <c r="H67" s="533" t="s">
        <v>48</v>
      </c>
      <c r="I67" s="531">
        <v>18607.400000000001</v>
      </c>
      <c r="J67" s="532">
        <f t="shared" si="1"/>
        <v>56.175318049257626</v>
      </c>
      <c r="K67" s="592">
        <v>83.4</v>
      </c>
      <c r="M67" s="593">
        <v>61</v>
      </c>
      <c r="N67" s="533" t="s">
        <v>22</v>
      </c>
      <c r="O67" s="531">
        <v>18962.5</v>
      </c>
      <c r="P67" s="532">
        <f t="shared" si="2"/>
        <v>57.327315161922265</v>
      </c>
      <c r="Q67" s="532">
        <v>89.7</v>
      </c>
      <c r="S67" s="593">
        <v>61</v>
      </c>
      <c r="T67" s="533" t="s">
        <v>21</v>
      </c>
      <c r="U67" s="531">
        <v>19276</v>
      </c>
      <c r="V67" s="532">
        <f t="shared" si="3"/>
        <v>56.725316571172968</v>
      </c>
      <c r="W67" s="532">
        <v>83.2</v>
      </c>
      <c r="Y67" s="593">
        <v>61</v>
      </c>
      <c r="Z67" s="533" t="s">
        <v>19</v>
      </c>
      <c r="AA67" s="531">
        <v>19560</v>
      </c>
      <c r="AB67" s="546">
        <f t="shared" si="5"/>
        <v>57.530257797908789</v>
      </c>
      <c r="AC67" s="532">
        <v>93.9</v>
      </c>
    </row>
    <row r="68" spans="1:29" ht="15.6" customHeight="1">
      <c r="A68" s="594">
        <v>62</v>
      </c>
      <c r="B68" s="530" t="s">
        <v>48</v>
      </c>
      <c r="C68" s="531">
        <v>18038.8</v>
      </c>
      <c r="D68" s="532">
        <f t="shared" si="0"/>
        <v>57.147201850121178</v>
      </c>
      <c r="E68" s="595">
        <v>84.4</v>
      </c>
      <c r="F68" s="596"/>
      <c r="G68" s="591">
        <v>62</v>
      </c>
      <c r="H68" s="533" t="s">
        <v>57</v>
      </c>
      <c r="I68" s="531">
        <v>18419</v>
      </c>
      <c r="J68" s="532">
        <f t="shared" si="1"/>
        <v>55.606542727585598</v>
      </c>
      <c r="K68" s="592">
        <v>74.900000000000006</v>
      </c>
      <c r="M68" s="593">
        <v>62</v>
      </c>
      <c r="N68" s="533" t="s">
        <v>57</v>
      </c>
      <c r="O68" s="531">
        <v>18707.3</v>
      </c>
      <c r="P68" s="532">
        <f t="shared" si="2"/>
        <v>56.55579606742932</v>
      </c>
      <c r="Q68" s="532">
        <v>75.900000000000006</v>
      </c>
      <c r="S68" s="593">
        <v>62</v>
      </c>
      <c r="T68" s="533" t="s">
        <v>57</v>
      </c>
      <c r="U68" s="531">
        <v>18872.599999999999</v>
      </c>
      <c r="V68" s="532">
        <f t="shared" si="3"/>
        <v>55.538193065009281</v>
      </c>
      <c r="W68" s="532">
        <v>75</v>
      </c>
      <c r="Y68" s="593">
        <v>62</v>
      </c>
      <c r="Z68" s="597" t="s">
        <v>119</v>
      </c>
      <c r="AA68" s="531">
        <v>19518.599999999999</v>
      </c>
      <c r="AB68" s="546">
        <f t="shared" si="5"/>
        <v>57.408491301342664</v>
      </c>
      <c r="AC68" s="532">
        <v>85.1</v>
      </c>
    </row>
    <row r="69" spans="1:29" ht="15.6" customHeight="1">
      <c r="A69" s="594">
        <v>63</v>
      </c>
      <c r="B69" s="530" t="s">
        <v>13</v>
      </c>
      <c r="C69" s="531">
        <v>17377.599999999999</v>
      </c>
      <c r="D69" s="532">
        <f t="shared" si="0"/>
        <v>55.052509860448907</v>
      </c>
      <c r="E69" s="595">
        <v>85.1</v>
      </c>
      <c r="F69" s="596"/>
      <c r="G69" s="591">
        <v>63</v>
      </c>
      <c r="H69" s="533" t="s">
        <v>95</v>
      </c>
      <c r="I69" s="531">
        <v>18373.599999999999</v>
      </c>
      <c r="J69" s="532">
        <f t="shared" si="1"/>
        <v>55.469481158562715</v>
      </c>
      <c r="K69" s="592">
        <v>60.4</v>
      </c>
      <c r="M69" s="593">
        <v>63</v>
      </c>
      <c r="N69" s="533" t="s">
        <v>95</v>
      </c>
      <c r="O69" s="531">
        <v>18330.599999999999</v>
      </c>
      <c r="P69" s="532">
        <f t="shared" si="2"/>
        <v>55.416958908747915</v>
      </c>
      <c r="Q69" s="532">
        <v>60.9</v>
      </c>
      <c r="S69" s="593">
        <v>63</v>
      </c>
      <c r="T69" s="533" t="s">
        <v>95</v>
      </c>
      <c r="U69" s="531">
        <v>18418</v>
      </c>
      <c r="V69" s="532">
        <f t="shared" si="3"/>
        <v>54.200398454444056</v>
      </c>
      <c r="W69" s="532">
        <v>59.7</v>
      </c>
      <c r="Y69" s="593">
        <v>63</v>
      </c>
      <c r="Z69" s="533" t="s">
        <v>39</v>
      </c>
      <c r="AA69" s="531">
        <v>19317.8</v>
      </c>
      <c r="AB69" s="546">
        <f t="shared" si="5"/>
        <v>56.817894380799714</v>
      </c>
      <c r="AC69" s="532">
        <v>89.8</v>
      </c>
    </row>
    <row r="70" spans="1:29" ht="15.6" customHeight="1">
      <c r="A70" s="594">
        <v>64</v>
      </c>
      <c r="B70" s="530" t="s">
        <v>36</v>
      </c>
      <c r="C70" s="531">
        <v>17204.3</v>
      </c>
      <c r="D70" s="532">
        <f t="shared" si="0"/>
        <v>54.503492737323981</v>
      </c>
      <c r="E70" s="595">
        <v>84.7</v>
      </c>
      <c r="F70" s="596"/>
      <c r="G70" s="591">
        <v>64</v>
      </c>
      <c r="H70" s="533" t="s">
        <v>13</v>
      </c>
      <c r="I70" s="531">
        <v>17637</v>
      </c>
      <c r="J70" s="532">
        <f t="shared" si="1"/>
        <v>53.245702485825895</v>
      </c>
      <c r="K70" s="592">
        <v>84.1</v>
      </c>
      <c r="M70" s="593">
        <v>64</v>
      </c>
      <c r="N70" s="533" t="s">
        <v>39</v>
      </c>
      <c r="O70" s="531">
        <v>17992.8</v>
      </c>
      <c r="P70" s="532">
        <f t="shared" si="2"/>
        <v>54.395723994485692</v>
      </c>
      <c r="Q70" s="532">
        <v>84.7</v>
      </c>
      <c r="S70" s="593">
        <v>64</v>
      </c>
      <c r="T70" s="533" t="s">
        <v>39</v>
      </c>
      <c r="U70" s="531">
        <v>18364.599999999999</v>
      </c>
      <c r="V70" s="532">
        <f t="shared" si="3"/>
        <v>54.043253201025266</v>
      </c>
      <c r="W70" s="532">
        <v>84.1</v>
      </c>
      <c r="Y70" s="593">
        <v>64</v>
      </c>
      <c r="Z70" s="533" t="s">
        <v>48</v>
      </c>
      <c r="AA70" s="531">
        <v>18853.3</v>
      </c>
      <c r="AB70" s="546">
        <f t="shared" si="5"/>
        <v>55.451697819085574</v>
      </c>
      <c r="AC70" s="532">
        <v>82.4</v>
      </c>
    </row>
    <row r="71" spans="1:29" ht="15.6" customHeight="1">
      <c r="A71" s="594">
        <v>65</v>
      </c>
      <c r="B71" s="533" t="s">
        <v>95</v>
      </c>
      <c r="C71" s="531">
        <v>16931.8</v>
      </c>
      <c r="D71" s="532">
        <f t="shared" ref="D71:D88" si="6">C71/31565.5*100</f>
        <v>53.640208455433935</v>
      </c>
      <c r="E71" s="595">
        <v>59.7</v>
      </c>
      <c r="F71" s="596"/>
      <c r="G71" s="591">
        <v>65</v>
      </c>
      <c r="H71" s="533" t="s">
        <v>39</v>
      </c>
      <c r="I71" s="531">
        <v>17551.599999999999</v>
      </c>
      <c r="J71" s="532">
        <f t="shared" ref="J71:J88" si="7">I71/33123.8*100</f>
        <v>52.987881825152904</v>
      </c>
      <c r="K71" s="592">
        <v>81</v>
      </c>
      <c r="M71" s="593">
        <v>65</v>
      </c>
      <c r="N71" s="533" t="s">
        <v>13</v>
      </c>
      <c r="O71" s="531">
        <v>17922.400000000001</v>
      </c>
      <c r="P71" s="532">
        <f t="shared" ref="P71:P88" si="8">O71/33077.6*100</f>
        <v>54.182891140832481</v>
      </c>
      <c r="Q71" s="532">
        <v>86.5</v>
      </c>
      <c r="S71" s="593">
        <v>65</v>
      </c>
      <c r="T71" s="533" t="s">
        <v>13</v>
      </c>
      <c r="U71" s="531">
        <v>18219.599999999999</v>
      </c>
      <c r="V71" s="532">
        <f t="shared" ref="V71:V87" si="9">U71/33981.3*100</f>
        <v>53.616547924888089</v>
      </c>
      <c r="W71" s="532">
        <v>86.1</v>
      </c>
      <c r="Y71" s="593">
        <v>65</v>
      </c>
      <c r="Z71" s="533" t="s">
        <v>15</v>
      </c>
      <c r="AA71" s="531">
        <v>18483.8</v>
      </c>
      <c r="AB71" s="546">
        <f t="shared" si="5"/>
        <v>54.364917131134284</v>
      </c>
      <c r="AC71" s="532">
        <v>85.9</v>
      </c>
    </row>
    <row r="72" spans="1:29" ht="15.6" customHeight="1">
      <c r="A72" s="594">
        <v>66</v>
      </c>
      <c r="B72" s="533" t="s">
        <v>15</v>
      </c>
      <c r="C72" s="531">
        <v>16657.5</v>
      </c>
      <c r="D72" s="532">
        <f t="shared" si="6"/>
        <v>52.771221745259858</v>
      </c>
      <c r="E72" s="595">
        <v>81.2</v>
      </c>
      <c r="F72" s="596"/>
      <c r="G72" s="591">
        <v>66</v>
      </c>
      <c r="H72" s="533" t="s">
        <v>77</v>
      </c>
      <c r="I72" s="531">
        <v>17337.2</v>
      </c>
      <c r="J72" s="532">
        <f t="shared" si="7"/>
        <v>52.340613093908303</v>
      </c>
      <c r="K72" s="592">
        <v>89.9</v>
      </c>
      <c r="M72" s="593">
        <v>66</v>
      </c>
      <c r="N72" s="533" t="s">
        <v>15</v>
      </c>
      <c r="O72" s="531">
        <v>17767.2</v>
      </c>
      <c r="P72" s="532">
        <f t="shared" si="8"/>
        <v>53.713691440733314</v>
      </c>
      <c r="Q72" s="532">
        <v>83.3</v>
      </c>
      <c r="S72" s="593">
        <v>66</v>
      </c>
      <c r="T72" s="533" t="s">
        <v>77</v>
      </c>
      <c r="U72" s="531">
        <v>18115.8</v>
      </c>
      <c r="V72" s="532">
        <f t="shared" si="9"/>
        <v>53.311085803074029</v>
      </c>
      <c r="W72" s="532">
        <v>90.2</v>
      </c>
      <c r="Y72" s="593">
        <v>66</v>
      </c>
      <c r="Z72" s="533" t="s">
        <v>13</v>
      </c>
      <c r="AA72" s="531">
        <v>18370.5</v>
      </c>
      <c r="AB72" s="546">
        <f t="shared" si="5"/>
        <v>54.031676936425534</v>
      </c>
      <c r="AC72" s="532">
        <v>89.5</v>
      </c>
    </row>
    <row r="73" spans="1:29" ht="15.6" customHeight="1">
      <c r="A73" s="594">
        <v>67</v>
      </c>
      <c r="B73" s="533" t="s">
        <v>77</v>
      </c>
      <c r="C73" s="531">
        <v>16624</v>
      </c>
      <c r="D73" s="532">
        <f t="shared" si="6"/>
        <v>52.665093218862367</v>
      </c>
      <c r="E73" s="595">
        <v>89.7</v>
      </c>
      <c r="F73" s="596"/>
      <c r="G73" s="591">
        <v>67</v>
      </c>
      <c r="H73" s="533" t="s">
        <v>15</v>
      </c>
      <c r="I73" s="531">
        <v>17305</v>
      </c>
      <c r="J73" s="532">
        <f t="shared" si="7"/>
        <v>52.24340202512996</v>
      </c>
      <c r="K73" s="592">
        <v>81.7</v>
      </c>
      <c r="M73" s="593">
        <v>67</v>
      </c>
      <c r="N73" s="533" t="s">
        <v>77</v>
      </c>
      <c r="O73" s="531">
        <v>17528.099999999999</v>
      </c>
      <c r="P73" s="532">
        <f t="shared" si="8"/>
        <v>52.990845768737749</v>
      </c>
      <c r="Q73" s="532">
        <v>90.2</v>
      </c>
      <c r="S73" s="593">
        <v>67</v>
      </c>
      <c r="T73" s="533" t="s">
        <v>15</v>
      </c>
      <c r="U73" s="531">
        <v>17748</v>
      </c>
      <c r="V73" s="532">
        <f>U73/33981.3*100</f>
        <v>52.228725799189547</v>
      </c>
      <c r="W73" s="532">
        <v>81.8</v>
      </c>
      <c r="Y73" s="593">
        <v>67</v>
      </c>
      <c r="Z73" s="533" t="s">
        <v>36</v>
      </c>
      <c r="AA73" s="531">
        <v>18326</v>
      </c>
      <c r="AB73" s="546">
        <f t="shared" si="5"/>
        <v>53.900792658715567</v>
      </c>
      <c r="AC73" s="532">
        <v>86.7</v>
      </c>
    </row>
    <row r="74" spans="1:29" ht="15.6" customHeight="1">
      <c r="A74" s="594">
        <v>68</v>
      </c>
      <c r="B74" s="533" t="s">
        <v>39</v>
      </c>
      <c r="C74" s="531">
        <v>16492.900000000001</v>
      </c>
      <c r="D74" s="532">
        <f t="shared" si="6"/>
        <v>52.249766358841143</v>
      </c>
      <c r="E74" s="595">
        <v>80.400000000000006</v>
      </c>
      <c r="F74" s="596"/>
      <c r="G74" s="591">
        <v>68</v>
      </c>
      <c r="H74" s="597" t="s">
        <v>119</v>
      </c>
      <c r="I74" s="531">
        <v>17103</v>
      </c>
      <c r="J74" s="532">
        <f t="shared" si="7"/>
        <v>51.633568612296898</v>
      </c>
      <c r="K74" s="592">
        <v>84.5</v>
      </c>
      <c r="M74" s="593">
        <v>68</v>
      </c>
      <c r="N74" s="597" t="s">
        <v>119</v>
      </c>
      <c r="O74" s="531">
        <v>17369.599999999999</v>
      </c>
      <c r="P74" s="532">
        <f t="shared" si="8"/>
        <v>52.511669528623592</v>
      </c>
      <c r="Q74" s="532">
        <v>82.5</v>
      </c>
      <c r="S74" s="593">
        <v>68</v>
      </c>
      <c r="T74" s="597" t="s">
        <v>119</v>
      </c>
      <c r="U74" s="531">
        <v>17655.5</v>
      </c>
      <c r="V74" s="532">
        <f t="shared" si="9"/>
        <v>51.956517260964119</v>
      </c>
      <c r="W74" s="532">
        <v>79.099999999999994</v>
      </c>
      <c r="Y74" s="593">
        <v>68</v>
      </c>
      <c r="Z74" s="533" t="s">
        <v>95</v>
      </c>
      <c r="AA74" s="531">
        <v>17472</v>
      </c>
      <c r="AB74" s="546">
        <f t="shared" si="5"/>
        <v>51.388991014573747</v>
      </c>
      <c r="AC74" s="532">
        <v>58.1</v>
      </c>
    </row>
    <row r="75" spans="1:29" ht="15.6" customHeight="1">
      <c r="A75" s="594">
        <v>69</v>
      </c>
      <c r="B75" s="533" t="s">
        <v>65</v>
      </c>
      <c r="C75" s="531">
        <v>16374.2</v>
      </c>
      <c r="D75" s="532">
        <f t="shared" si="6"/>
        <v>51.873722893665551</v>
      </c>
      <c r="E75" s="595">
        <v>77.099999999999994</v>
      </c>
      <c r="F75" s="596"/>
      <c r="G75" s="591">
        <v>69</v>
      </c>
      <c r="H75" s="533" t="s">
        <v>36</v>
      </c>
      <c r="I75" s="531">
        <v>17093.400000000001</v>
      </c>
      <c r="J75" s="532">
        <f t="shared" si="7"/>
        <v>51.60458643030087</v>
      </c>
      <c r="K75" s="592">
        <v>119.5</v>
      </c>
      <c r="M75" s="593">
        <v>69</v>
      </c>
      <c r="N75" s="533" t="s">
        <v>36</v>
      </c>
      <c r="O75" s="531">
        <v>17171.7</v>
      </c>
      <c r="P75" s="532">
        <f t="shared" si="8"/>
        <v>51.913379447118288</v>
      </c>
      <c r="Q75" s="532">
        <v>81.5</v>
      </c>
      <c r="S75" s="593">
        <v>69</v>
      </c>
      <c r="T75" s="533" t="s">
        <v>36</v>
      </c>
      <c r="U75" s="531">
        <v>17174.400000000001</v>
      </c>
      <c r="V75" s="532">
        <f t="shared" si="9"/>
        <v>50.54073858269107</v>
      </c>
      <c r="W75" s="532">
        <v>80</v>
      </c>
      <c r="Y75" s="593">
        <v>69</v>
      </c>
      <c r="Z75" s="533" t="s">
        <v>77</v>
      </c>
      <c r="AA75" s="531">
        <v>17423.400000000001</v>
      </c>
      <c r="AB75" s="546">
        <f t="shared" si="5"/>
        <v>51.246047735996129</v>
      </c>
      <c r="AC75" s="532">
        <v>89.4</v>
      </c>
    </row>
    <row r="76" spans="1:29" ht="15.6" customHeight="1">
      <c r="A76" s="598">
        <v>70</v>
      </c>
      <c r="B76" s="509" t="s">
        <v>119</v>
      </c>
      <c r="C76" s="506">
        <v>15601.7</v>
      </c>
      <c r="D76" s="479">
        <f t="shared" si="6"/>
        <v>49.426430755096547</v>
      </c>
      <c r="E76" s="599">
        <v>80.2</v>
      </c>
      <c r="F76" s="600"/>
      <c r="G76" s="601">
        <v>70</v>
      </c>
      <c r="H76" s="505" t="s">
        <v>65</v>
      </c>
      <c r="I76" s="506">
        <v>16437.900000000001</v>
      </c>
      <c r="J76" s="479">
        <f t="shared" si="7"/>
        <v>49.62564681588465</v>
      </c>
      <c r="K76" s="293">
        <v>74.099999999999994</v>
      </c>
      <c r="M76" s="602">
        <v>70</v>
      </c>
      <c r="N76" s="505" t="s">
        <v>65</v>
      </c>
      <c r="O76" s="506">
        <v>16502</v>
      </c>
      <c r="P76" s="479">
        <f t="shared" si="8"/>
        <v>49.888746462863089</v>
      </c>
      <c r="Q76" s="479">
        <v>74.2</v>
      </c>
      <c r="S76" s="602">
        <v>70</v>
      </c>
      <c r="T76" s="505" t="s">
        <v>65</v>
      </c>
      <c r="U76" s="506">
        <v>16391.8</v>
      </c>
      <c r="V76" s="476">
        <f t="shared" si="9"/>
        <v>48.237707209553484</v>
      </c>
      <c r="W76" s="479">
        <v>72.8</v>
      </c>
      <c r="Y76" s="593">
        <v>70</v>
      </c>
      <c r="Z76" s="533" t="s">
        <v>43</v>
      </c>
      <c r="AA76" s="531">
        <v>17298.7</v>
      </c>
      <c r="AB76" s="546">
        <f t="shared" si="5"/>
        <v>50.87927763643583</v>
      </c>
      <c r="AC76" s="532">
        <v>89.2</v>
      </c>
    </row>
    <row r="77" spans="1:29" ht="15.6" customHeight="1">
      <c r="A77" s="598">
        <v>71</v>
      </c>
      <c r="B77" s="505" t="s">
        <v>62</v>
      </c>
      <c r="C77" s="506">
        <v>15431.8</v>
      </c>
      <c r="D77" s="479">
        <f t="shared" si="6"/>
        <v>48.888184885397031</v>
      </c>
      <c r="E77" s="599">
        <v>67.7</v>
      </c>
      <c r="F77" s="600"/>
      <c r="G77" s="601">
        <v>71</v>
      </c>
      <c r="H77" s="505" t="s">
        <v>62</v>
      </c>
      <c r="I77" s="506">
        <v>15693</v>
      </c>
      <c r="J77" s="479">
        <f t="shared" si="7"/>
        <v>47.37681063163042</v>
      </c>
      <c r="K77" s="293">
        <v>65.7</v>
      </c>
      <c r="M77" s="602">
        <v>71</v>
      </c>
      <c r="N77" s="505" t="s">
        <v>62</v>
      </c>
      <c r="O77" s="506">
        <v>15920.7</v>
      </c>
      <c r="P77" s="479">
        <f t="shared" si="8"/>
        <v>48.131363823251995</v>
      </c>
      <c r="Q77" s="479">
        <v>66.400000000000006</v>
      </c>
      <c r="S77" s="602">
        <v>71</v>
      </c>
      <c r="T77" s="505" t="s">
        <v>62</v>
      </c>
      <c r="U77" s="506">
        <v>16182.7</v>
      </c>
      <c r="V77" s="479">
        <f t="shared" si="9"/>
        <v>47.622368773413612</v>
      </c>
      <c r="W77" s="479">
        <v>66</v>
      </c>
      <c r="Y77" s="593">
        <v>71</v>
      </c>
      <c r="Z77" s="533" t="s">
        <v>65</v>
      </c>
      <c r="AA77" s="531">
        <v>17044.400000000001</v>
      </c>
      <c r="AB77" s="546">
        <f>AA77/33999.5*100</f>
        <v>50.131325460668542</v>
      </c>
      <c r="AC77" s="532">
        <v>77.3</v>
      </c>
    </row>
    <row r="78" spans="1:29" ht="15.6" customHeight="1">
      <c r="A78" s="598">
        <v>72</v>
      </c>
      <c r="B78" s="505" t="s">
        <v>44</v>
      </c>
      <c r="C78" s="506">
        <v>13660.9</v>
      </c>
      <c r="D78" s="479">
        <f t="shared" si="6"/>
        <v>43.277945858611453</v>
      </c>
      <c r="E78" s="599">
        <v>70</v>
      </c>
      <c r="F78" s="600"/>
      <c r="G78" s="601">
        <v>72</v>
      </c>
      <c r="H78" s="505" t="s">
        <v>44</v>
      </c>
      <c r="I78" s="506">
        <v>14091.4</v>
      </c>
      <c r="J78" s="479">
        <f t="shared" si="7"/>
        <v>42.541616601959916</v>
      </c>
      <c r="K78" s="293">
        <v>69.900000000000006</v>
      </c>
      <c r="M78" s="602">
        <v>72</v>
      </c>
      <c r="N78" s="505" t="s">
        <v>43</v>
      </c>
      <c r="O78" s="506">
        <v>14823.3</v>
      </c>
      <c r="P78" s="479">
        <f t="shared" si="8"/>
        <v>44.81371078917455</v>
      </c>
      <c r="Q78" s="479">
        <v>75.599999999999994</v>
      </c>
      <c r="S78" s="602">
        <v>72</v>
      </c>
      <c r="T78" s="505" t="s">
        <v>43</v>
      </c>
      <c r="U78" s="506">
        <v>15160.8</v>
      </c>
      <c r="V78" s="479">
        <f t="shared" si="9"/>
        <v>44.615126554899305</v>
      </c>
      <c r="W78" s="479">
        <v>75.599999999999994</v>
      </c>
      <c r="Y78" s="602">
        <v>72</v>
      </c>
      <c r="Z78" s="505" t="s">
        <v>62</v>
      </c>
      <c r="AA78" s="506">
        <v>16585</v>
      </c>
      <c r="AB78" s="476">
        <f>AA78/33999.5*100</f>
        <v>48.780129119545876</v>
      </c>
      <c r="AC78" s="479">
        <v>67.900000000000006</v>
      </c>
    </row>
    <row r="79" spans="1:29" ht="15.6" customHeight="1">
      <c r="A79" s="598">
        <v>73</v>
      </c>
      <c r="B79" s="505" t="s">
        <v>43</v>
      </c>
      <c r="C79" s="506">
        <v>13086.9</v>
      </c>
      <c r="D79" s="479">
        <f t="shared" si="6"/>
        <v>41.459504839144003</v>
      </c>
      <c r="E79" s="599">
        <v>70.2</v>
      </c>
      <c r="F79" s="600"/>
      <c r="G79" s="601">
        <v>73</v>
      </c>
      <c r="H79" s="505" t="s">
        <v>43</v>
      </c>
      <c r="I79" s="506">
        <v>13491.5</v>
      </c>
      <c r="J79" s="479">
        <f t="shared" si="7"/>
        <v>40.730532124937355</v>
      </c>
      <c r="K79" s="293">
        <v>67.8</v>
      </c>
      <c r="M79" s="602">
        <v>73</v>
      </c>
      <c r="N79" s="505" t="s">
        <v>44</v>
      </c>
      <c r="O79" s="506">
        <v>14694.7</v>
      </c>
      <c r="P79" s="479">
        <f t="shared" si="8"/>
        <v>44.424928047984139</v>
      </c>
      <c r="Q79" s="479">
        <v>72.8</v>
      </c>
      <c r="S79" s="602">
        <v>73</v>
      </c>
      <c r="T79" s="505" t="s">
        <v>44</v>
      </c>
      <c r="U79" s="506">
        <v>14855.9</v>
      </c>
      <c r="V79" s="479">
        <f t="shared" si="9"/>
        <v>43.717868357008115</v>
      </c>
      <c r="W79" s="479">
        <v>72.5</v>
      </c>
      <c r="Y79" s="602">
        <v>73</v>
      </c>
      <c r="Z79" s="505" t="s">
        <v>40</v>
      </c>
      <c r="AA79" s="506">
        <v>14040.6</v>
      </c>
      <c r="AB79" s="476">
        <f t="shared" si="5"/>
        <v>41.296489654259624</v>
      </c>
      <c r="AC79" s="479">
        <v>75.099999999999994</v>
      </c>
    </row>
    <row r="80" spans="1:29" ht="15.6" customHeight="1">
      <c r="A80" s="598">
        <v>74</v>
      </c>
      <c r="B80" s="505" t="s">
        <v>75</v>
      </c>
      <c r="C80" s="506">
        <v>12180.6</v>
      </c>
      <c r="D80" s="479">
        <f t="shared" si="6"/>
        <v>38.588332198127709</v>
      </c>
      <c r="E80" s="599">
        <v>46.3</v>
      </c>
      <c r="F80" s="600"/>
      <c r="G80" s="601">
        <v>74</v>
      </c>
      <c r="H80" s="505" t="s">
        <v>49</v>
      </c>
      <c r="I80" s="506">
        <v>12292.8</v>
      </c>
      <c r="J80" s="479">
        <f t="shared" si="7"/>
        <v>37.111684045912604</v>
      </c>
      <c r="K80" s="293">
        <v>49.1</v>
      </c>
      <c r="M80" s="602">
        <v>74</v>
      </c>
      <c r="N80" s="505" t="s">
        <v>49</v>
      </c>
      <c r="O80" s="506">
        <v>12613.8</v>
      </c>
      <c r="P80" s="479">
        <f t="shared" si="8"/>
        <v>38.133963770043778</v>
      </c>
      <c r="Q80" s="479">
        <v>50.3</v>
      </c>
      <c r="S80" s="602">
        <v>74</v>
      </c>
      <c r="T80" s="505" t="s">
        <v>40</v>
      </c>
      <c r="U80" s="506">
        <v>14140.6</v>
      </c>
      <c r="V80" s="479">
        <f t="shared" si="9"/>
        <v>41.612887087898343</v>
      </c>
      <c r="W80" s="479">
        <v>74.599999999999994</v>
      </c>
      <c r="Y80" s="602">
        <v>74</v>
      </c>
      <c r="Z80" s="505" t="s">
        <v>49</v>
      </c>
      <c r="AA80" s="506">
        <v>13572.6</v>
      </c>
      <c r="AB80" s="476">
        <f t="shared" si="5"/>
        <v>39.91999882351211</v>
      </c>
      <c r="AC80" s="479">
        <v>55.3</v>
      </c>
    </row>
    <row r="81" spans="1:29" ht="15.6" customHeight="1">
      <c r="A81" s="598">
        <v>75</v>
      </c>
      <c r="B81" s="505" t="s">
        <v>49</v>
      </c>
      <c r="C81" s="506">
        <v>12004.3</v>
      </c>
      <c r="D81" s="479">
        <f t="shared" si="6"/>
        <v>38.029811027862699</v>
      </c>
      <c r="E81" s="599">
        <v>50.7</v>
      </c>
      <c r="F81" s="600"/>
      <c r="G81" s="601">
        <v>75</v>
      </c>
      <c r="H81" s="505" t="s">
        <v>73</v>
      </c>
      <c r="I81" s="506">
        <v>12166.3</v>
      </c>
      <c r="J81" s="479">
        <f t="shared" si="7"/>
        <v>36.72978341856912</v>
      </c>
      <c r="K81" s="293">
        <v>53.4</v>
      </c>
      <c r="M81" s="602">
        <v>75</v>
      </c>
      <c r="N81" s="505" t="s">
        <v>40</v>
      </c>
      <c r="O81" s="506">
        <v>12583.5</v>
      </c>
      <c r="P81" s="479">
        <f t="shared" si="8"/>
        <v>38.042360993542459</v>
      </c>
      <c r="Q81" s="479">
        <v>68</v>
      </c>
      <c r="S81" s="602">
        <v>75</v>
      </c>
      <c r="T81" s="505" t="s">
        <v>49</v>
      </c>
      <c r="U81" s="506">
        <v>12810.9</v>
      </c>
      <c r="V81" s="479">
        <f t="shared" si="9"/>
        <v>37.699852565970104</v>
      </c>
      <c r="W81" s="479">
        <v>50.3</v>
      </c>
      <c r="Y81" s="602">
        <v>75</v>
      </c>
      <c r="Z81" s="505" t="s">
        <v>44</v>
      </c>
      <c r="AA81" s="506">
        <v>12698.9</v>
      </c>
      <c r="AB81" s="476">
        <f t="shared" si="5"/>
        <v>37.350255150811037</v>
      </c>
      <c r="AC81" s="479">
        <v>63</v>
      </c>
    </row>
    <row r="82" spans="1:29" ht="15.6" customHeight="1">
      <c r="A82" s="598">
        <v>76</v>
      </c>
      <c r="B82" s="505" t="s">
        <v>92</v>
      </c>
      <c r="C82" s="506">
        <v>11050.7</v>
      </c>
      <c r="D82" s="479">
        <f t="shared" si="6"/>
        <v>35.00879124360457</v>
      </c>
      <c r="E82" s="599">
        <v>39.1</v>
      </c>
      <c r="F82" s="600"/>
      <c r="G82" s="601">
        <v>76</v>
      </c>
      <c r="H82" s="505" t="s">
        <v>40</v>
      </c>
      <c r="I82" s="506">
        <v>11877.5</v>
      </c>
      <c r="J82" s="479">
        <f t="shared" si="7"/>
        <v>35.857902776855312</v>
      </c>
      <c r="K82" s="293">
        <v>63.7</v>
      </c>
      <c r="M82" s="602">
        <v>76</v>
      </c>
      <c r="N82" s="505" t="s">
        <v>73</v>
      </c>
      <c r="O82" s="506">
        <v>12216.9</v>
      </c>
      <c r="P82" s="479">
        <f t="shared" si="8"/>
        <v>36.93405809369483</v>
      </c>
      <c r="Q82" s="479">
        <v>55</v>
      </c>
      <c r="S82" s="602">
        <v>76</v>
      </c>
      <c r="T82" s="505" t="s">
        <v>73</v>
      </c>
      <c r="U82" s="506">
        <v>12274.7</v>
      </c>
      <c r="V82" s="479">
        <f t="shared" si="9"/>
        <v>36.121925882764934</v>
      </c>
      <c r="W82" s="479">
        <v>54</v>
      </c>
      <c r="Y82" s="602">
        <v>76</v>
      </c>
      <c r="Z82" s="505" t="s">
        <v>73</v>
      </c>
      <c r="AA82" s="506">
        <v>11912.2</v>
      </c>
      <c r="AB82" s="476">
        <f t="shared" si="5"/>
        <v>35.036397594082267</v>
      </c>
      <c r="AC82" s="479">
        <v>52.9</v>
      </c>
    </row>
    <row r="83" spans="1:29" ht="15.6" customHeight="1">
      <c r="A83" s="598">
        <v>77</v>
      </c>
      <c r="B83" s="505" t="s">
        <v>73</v>
      </c>
      <c r="C83" s="506">
        <v>11026.4</v>
      </c>
      <c r="D83" s="479">
        <f t="shared" si="6"/>
        <v>34.931808461769968</v>
      </c>
      <c r="E83" s="599">
        <v>51.3</v>
      </c>
      <c r="F83" s="600"/>
      <c r="G83" s="601">
        <v>77</v>
      </c>
      <c r="H83" s="505" t="s">
        <v>75</v>
      </c>
      <c r="I83" s="506">
        <v>11374.6</v>
      </c>
      <c r="J83" s="479">
        <f t="shared" si="7"/>
        <v>34.339659097084265</v>
      </c>
      <c r="K83" s="293">
        <v>39.799999999999997</v>
      </c>
      <c r="M83" s="602">
        <v>77</v>
      </c>
      <c r="N83" s="505" t="s">
        <v>75</v>
      </c>
      <c r="O83" s="506">
        <v>11421.3</v>
      </c>
      <c r="P83" s="479">
        <f t="shared" si="8"/>
        <v>34.528804991897836</v>
      </c>
      <c r="Q83" s="479">
        <v>41.6</v>
      </c>
      <c r="S83" s="602">
        <v>77</v>
      </c>
      <c r="T83" s="505" t="s">
        <v>92</v>
      </c>
      <c r="U83" s="506">
        <v>11364.9</v>
      </c>
      <c r="V83" s="479">
        <f t="shared" si="9"/>
        <v>33.444570984629777</v>
      </c>
      <c r="W83" s="479">
        <v>37</v>
      </c>
      <c r="Y83" s="602">
        <v>77</v>
      </c>
      <c r="Z83" s="505" t="s">
        <v>42</v>
      </c>
      <c r="AA83" s="506">
        <v>11806.7</v>
      </c>
      <c r="AB83" s="476">
        <f t="shared" si="5"/>
        <v>34.726098913219317</v>
      </c>
      <c r="AC83" s="479">
        <v>58.2</v>
      </c>
    </row>
    <row r="84" spans="1:29" ht="15.6" customHeight="1">
      <c r="A84" s="598">
        <v>78</v>
      </c>
      <c r="B84" s="505" t="s">
        <v>40</v>
      </c>
      <c r="C84" s="506">
        <v>10524.5</v>
      </c>
      <c r="D84" s="479">
        <f t="shared" si="6"/>
        <v>33.34178137523562</v>
      </c>
      <c r="E84" s="599">
        <v>59.1</v>
      </c>
      <c r="F84" s="600"/>
      <c r="G84" s="601">
        <v>78</v>
      </c>
      <c r="H84" s="505" t="s">
        <v>92</v>
      </c>
      <c r="I84" s="506">
        <v>11159.5</v>
      </c>
      <c r="J84" s="479">
        <f t="shared" si="7"/>
        <v>33.690277081735786</v>
      </c>
      <c r="K84" s="293">
        <v>37.299999999999997</v>
      </c>
      <c r="M84" s="602">
        <v>78</v>
      </c>
      <c r="N84" s="505" t="s">
        <v>92</v>
      </c>
      <c r="O84" s="506">
        <v>11172.7</v>
      </c>
      <c r="P84" s="479">
        <f t="shared" si="8"/>
        <v>33.777238977434884</v>
      </c>
      <c r="Q84" s="479">
        <v>37.299999999999997</v>
      </c>
      <c r="S84" s="602">
        <v>78</v>
      </c>
      <c r="T84" s="505" t="s">
        <v>75</v>
      </c>
      <c r="U84" s="506">
        <v>11128.4</v>
      </c>
      <c r="V84" s="479">
        <f t="shared" si="9"/>
        <v>32.748599965275019</v>
      </c>
      <c r="W84" s="479">
        <v>38.799999999999997</v>
      </c>
      <c r="Y84" s="602">
        <v>78</v>
      </c>
      <c r="Z84" s="505" t="s">
        <v>75</v>
      </c>
      <c r="AA84" s="506">
        <v>11727.2</v>
      </c>
      <c r="AB84" s="476">
        <f t="shared" si="5"/>
        <v>34.492271945175666</v>
      </c>
      <c r="AC84" s="479">
        <v>42.6</v>
      </c>
    </row>
    <row r="85" spans="1:29" ht="15.6" customHeight="1">
      <c r="A85" s="598">
        <v>79</v>
      </c>
      <c r="B85" s="505" t="s">
        <v>42</v>
      </c>
      <c r="C85" s="506">
        <v>9649.9</v>
      </c>
      <c r="D85" s="479">
        <f t="shared" si="6"/>
        <v>30.571034832332767</v>
      </c>
      <c r="E85" s="599">
        <v>49.3</v>
      </c>
      <c r="F85" s="600"/>
      <c r="G85" s="601">
        <v>79</v>
      </c>
      <c r="H85" s="505" t="s">
        <v>42</v>
      </c>
      <c r="I85" s="506">
        <v>10521.9</v>
      </c>
      <c r="J85" s="479">
        <f t="shared" si="7"/>
        <v>31.76537716083299</v>
      </c>
      <c r="K85" s="293">
        <v>51.9</v>
      </c>
      <c r="M85" s="602">
        <v>79</v>
      </c>
      <c r="N85" s="505" t="s">
        <v>42</v>
      </c>
      <c r="O85" s="506">
        <v>10913.1</v>
      </c>
      <c r="P85" s="479">
        <f t="shared" si="8"/>
        <v>32.992417829588604</v>
      </c>
      <c r="Q85" s="479">
        <v>53.8</v>
      </c>
      <c r="S85" s="602">
        <v>79</v>
      </c>
      <c r="T85" s="505" t="s">
        <v>42</v>
      </c>
      <c r="U85" s="506">
        <v>11112.3</v>
      </c>
      <c r="V85" s="479">
        <f t="shared" si="9"/>
        <v>32.701220965648744</v>
      </c>
      <c r="W85" s="479">
        <v>54</v>
      </c>
      <c r="Y85" s="602">
        <v>79</v>
      </c>
      <c r="Z85" s="505" t="s">
        <v>92</v>
      </c>
      <c r="AA85" s="506">
        <v>11614</v>
      </c>
      <c r="AB85" s="476">
        <f t="shared" si="5"/>
        <v>34.159325872439297</v>
      </c>
      <c r="AC85" s="479">
        <v>39</v>
      </c>
    </row>
    <row r="86" spans="1:29" ht="15.6" customHeight="1">
      <c r="A86" s="598">
        <v>80</v>
      </c>
      <c r="B86" s="505" t="s">
        <v>46</v>
      </c>
      <c r="C86" s="506">
        <v>9585.9</v>
      </c>
      <c r="D86" s="479">
        <f t="shared" si="6"/>
        <v>30.368281826677858</v>
      </c>
      <c r="E86" s="599">
        <v>43.5</v>
      </c>
      <c r="F86" s="600"/>
      <c r="G86" s="601">
        <v>80</v>
      </c>
      <c r="H86" s="505" t="s">
        <v>46</v>
      </c>
      <c r="I86" s="506">
        <v>9457.9</v>
      </c>
      <c r="J86" s="479">
        <f t="shared" si="7"/>
        <v>28.553185322939996</v>
      </c>
      <c r="K86" s="293">
        <v>42.4</v>
      </c>
      <c r="L86" s="603"/>
      <c r="M86" s="602">
        <v>80</v>
      </c>
      <c r="N86" s="505" t="s">
        <v>46</v>
      </c>
      <c r="O86" s="506">
        <v>10853.2</v>
      </c>
      <c r="P86" s="479">
        <f t="shared" si="8"/>
        <v>32.811328512346726</v>
      </c>
      <c r="Q86" s="479">
        <v>49.3</v>
      </c>
      <c r="R86" s="603"/>
      <c r="S86" s="602">
        <v>80</v>
      </c>
      <c r="T86" s="505" t="s">
        <v>46</v>
      </c>
      <c r="U86" s="506">
        <v>10631.6</v>
      </c>
      <c r="V86" s="479">
        <f t="shared" si="9"/>
        <v>31.28661940537884</v>
      </c>
      <c r="W86" s="479">
        <v>48.1</v>
      </c>
      <c r="X86" s="603"/>
      <c r="Y86" s="602">
        <v>80</v>
      </c>
      <c r="Z86" s="505" t="s">
        <v>46</v>
      </c>
      <c r="AA86" s="506">
        <v>11276.1</v>
      </c>
      <c r="AB86" s="476">
        <f t="shared" si="5"/>
        <v>33.165487727760699</v>
      </c>
      <c r="AC86" s="479">
        <v>51.8</v>
      </c>
    </row>
    <row r="87" spans="1:29" ht="15.6" customHeight="1">
      <c r="A87" s="598">
        <v>81</v>
      </c>
      <c r="B87" s="505" t="s">
        <v>246</v>
      </c>
      <c r="C87" s="506">
        <v>9392.6</v>
      </c>
      <c r="D87" s="479">
        <f t="shared" si="6"/>
        <v>29.755904389285771</v>
      </c>
      <c r="E87" s="599">
        <v>46.8</v>
      </c>
      <c r="F87" s="600"/>
      <c r="G87" s="601">
        <v>81</v>
      </c>
      <c r="H87" s="505" t="s">
        <v>246</v>
      </c>
      <c r="I87" s="506">
        <v>9443.1</v>
      </c>
      <c r="J87" s="479">
        <f t="shared" si="7"/>
        <v>28.50850445902946</v>
      </c>
      <c r="K87" s="293">
        <v>45</v>
      </c>
      <c r="M87" s="602">
        <v>81</v>
      </c>
      <c r="N87" s="505" t="s">
        <v>246</v>
      </c>
      <c r="O87" s="506">
        <v>9781.9</v>
      </c>
      <c r="P87" s="479">
        <f t="shared" si="8"/>
        <v>29.572580840206058</v>
      </c>
      <c r="Q87" s="479">
        <v>47.5</v>
      </c>
      <c r="S87" s="602">
        <v>81</v>
      </c>
      <c r="T87" s="505" t="s">
        <v>246</v>
      </c>
      <c r="U87" s="506">
        <v>10165.5</v>
      </c>
      <c r="V87" s="479">
        <f t="shared" si="9"/>
        <v>29.914982652223426</v>
      </c>
      <c r="W87" s="479">
        <v>48.3</v>
      </c>
      <c r="Y87" s="602">
        <v>81</v>
      </c>
      <c r="Z87" s="505" t="s">
        <v>246</v>
      </c>
      <c r="AA87" s="506">
        <v>10346.5</v>
      </c>
      <c r="AB87" s="476">
        <f>AA87/33999.5*100</f>
        <v>30.431329872498125</v>
      </c>
      <c r="AC87" s="479">
        <v>49.4</v>
      </c>
    </row>
    <row r="88" spans="1:29" ht="15.6" customHeight="1">
      <c r="A88" s="604">
        <v>82</v>
      </c>
      <c r="B88" s="540" t="s">
        <v>41</v>
      </c>
      <c r="C88" s="541">
        <v>5873.9</v>
      </c>
      <c r="D88" s="542">
        <f t="shared" si="6"/>
        <v>18.608607498693193</v>
      </c>
      <c r="E88" s="605">
        <v>27.1</v>
      </c>
      <c r="F88" s="606"/>
      <c r="G88" s="601">
        <v>82</v>
      </c>
      <c r="H88" s="505" t="s">
        <v>41</v>
      </c>
      <c r="I88" s="506">
        <v>6092.1</v>
      </c>
      <c r="J88" s="479">
        <f t="shared" si="7"/>
        <v>18.391911556041272</v>
      </c>
      <c r="K88" s="293">
        <v>27.5</v>
      </c>
      <c r="M88" s="607">
        <v>82</v>
      </c>
      <c r="N88" s="540" t="s">
        <v>41</v>
      </c>
      <c r="O88" s="541">
        <v>5891.4</v>
      </c>
      <c r="P88" s="542">
        <f t="shared" si="8"/>
        <v>17.810844801315696</v>
      </c>
      <c r="Q88" s="542">
        <v>27.2</v>
      </c>
      <c r="S88" s="607">
        <v>82</v>
      </c>
      <c r="T88" s="540" t="s">
        <v>41</v>
      </c>
      <c r="U88" s="541">
        <v>6005.5</v>
      </c>
      <c r="V88" s="542">
        <f>U88/33981.3*100</f>
        <v>17.672955419598424</v>
      </c>
      <c r="W88" s="542">
        <v>27.7</v>
      </c>
      <c r="Y88" s="607">
        <v>82</v>
      </c>
      <c r="Z88" s="540" t="s">
        <v>41</v>
      </c>
      <c r="AA88" s="541">
        <v>6221.5</v>
      </c>
      <c r="AB88" s="542">
        <f>AA88/33999.5*100</f>
        <v>18.29879851174282</v>
      </c>
      <c r="AC88" s="542">
        <v>30</v>
      </c>
    </row>
    <row r="89" spans="1:29">
      <c r="K89" s="549"/>
    </row>
    <row r="90" spans="1:29">
      <c r="K90" s="549"/>
    </row>
    <row r="91" spans="1:29">
      <c r="K91" s="549"/>
    </row>
    <row r="92" spans="1:29">
      <c r="K92" s="549"/>
    </row>
    <row r="93" spans="1:29">
      <c r="K93" s="549"/>
    </row>
    <row r="94" spans="1:29">
      <c r="K94" s="549"/>
    </row>
    <row r="95" spans="1:29">
      <c r="K95" s="549"/>
    </row>
    <row r="96" spans="1:29">
      <c r="K96" s="549"/>
    </row>
    <row r="97" spans="11:11">
      <c r="K97" s="549"/>
    </row>
  </sheetData>
  <mergeCells count="10">
    <mergeCell ref="A2:E3"/>
    <mergeCell ref="G2:K3"/>
    <mergeCell ref="M2:Q3"/>
    <mergeCell ref="S2:W3"/>
    <mergeCell ref="Y2:AC3"/>
    <mergeCell ref="A4:E4"/>
    <mergeCell ref="G4:K4"/>
    <mergeCell ref="M4:Q4"/>
    <mergeCell ref="S4:W4"/>
    <mergeCell ref="Y4:AC4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1"/>
  <sheetViews>
    <sheetView tabSelected="1" workbookViewId="0">
      <pane xSplit="1" ySplit="7" topLeftCell="AB8" activePane="bottomRight" state="frozen"/>
      <selection pane="topRight" activeCell="D1" sqref="D1"/>
      <selection pane="bottomLeft" activeCell="A8" sqref="A8"/>
      <selection pane="bottomRight" activeCell="AF8" sqref="AF8"/>
    </sheetView>
  </sheetViews>
  <sheetFormatPr defaultRowHeight="12.75"/>
  <cols>
    <col min="1" max="1" width="35.28515625" style="3" customWidth="1"/>
    <col min="2" max="2" width="8.140625" style="1" customWidth="1"/>
    <col min="3" max="3" width="9.140625" style="1" customWidth="1"/>
    <col min="4" max="4" width="8.42578125" style="1" customWidth="1"/>
    <col min="5" max="5" width="9.140625" style="1" customWidth="1"/>
    <col min="6" max="6" width="9.5703125" style="1" customWidth="1"/>
    <col min="7" max="8" width="9.140625" style="1" customWidth="1"/>
    <col min="9" max="9" width="8.140625" style="1" customWidth="1"/>
    <col min="10" max="10" width="9.42578125" style="1" customWidth="1"/>
    <col min="11" max="11" width="9.5703125" style="1" customWidth="1"/>
    <col min="12" max="12" width="8.140625" style="1" customWidth="1"/>
    <col min="13" max="13" width="9.140625" style="1" customWidth="1"/>
    <col min="14" max="14" width="9.5703125" style="1" customWidth="1"/>
    <col min="15" max="16" width="10.140625" style="1" customWidth="1"/>
    <col min="17" max="17" width="8.140625" style="1" customWidth="1"/>
    <col min="18" max="18" width="9.140625" style="1" customWidth="1"/>
    <col min="19" max="19" width="9.5703125" style="1" customWidth="1"/>
    <col min="20" max="21" width="10.140625" style="1" customWidth="1"/>
    <col min="22" max="22" width="8.140625" style="1" customWidth="1"/>
    <col min="23" max="23" width="9.140625" style="1" customWidth="1"/>
    <col min="24" max="24" width="9.5703125" style="1" customWidth="1"/>
    <col min="25" max="26" width="10.140625" style="1" customWidth="1"/>
    <col min="27" max="27" width="9.140625" style="1"/>
    <col min="28" max="31" width="9.140625" style="1" customWidth="1"/>
    <col min="32" max="34" width="9.140625" style="1"/>
    <col min="35" max="35" width="11.7109375" style="1" bestFit="1" customWidth="1"/>
    <col min="36" max="16384" width="9.140625" style="1"/>
  </cols>
  <sheetData>
    <row r="1" spans="1:36">
      <c r="A1" s="16"/>
    </row>
    <row r="2" spans="1:36" ht="15">
      <c r="A2" s="13" t="s">
        <v>0</v>
      </c>
    </row>
    <row r="3" spans="1:36" ht="15">
      <c r="A3" s="9" t="s">
        <v>1</v>
      </c>
    </row>
    <row r="4" spans="1:36" ht="15" hidden="1" customHeight="1">
      <c r="A4" s="4"/>
    </row>
    <row r="5" spans="1:36" ht="21" customHeight="1">
      <c r="A5" s="738"/>
      <c r="B5" s="744">
        <v>2015</v>
      </c>
      <c r="C5" s="745"/>
      <c r="D5" s="741">
        <v>2016</v>
      </c>
      <c r="E5" s="742"/>
      <c r="F5" s="742"/>
      <c r="G5" s="742"/>
      <c r="H5" s="742"/>
      <c r="I5" s="742"/>
      <c r="J5" s="742"/>
      <c r="K5" s="742"/>
      <c r="L5" s="742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</row>
    <row r="6" spans="1:36" ht="42" customHeight="1">
      <c r="A6" s="739"/>
      <c r="B6" s="735" t="s">
        <v>3</v>
      </c>
      <c r="C6" s="736" t="s">
        <v>99</v>
      </c>
      <c r="D6" s="735" t="s">
        <v>3</v>
      </c>
      <c r="E6" s="734" t="s">
        <v>117</v>
      </c>
      <c r="F6" s="734"/>
      <c r="G6" s="734" t="s">
        <v>104</v>
      </c>
      <c r="H6" s="734"/>
      <c r="I6" s="735" t="s">
        <v>4</v>
      </c>
      <c r="J6" s="734" t="s">
        <v>140</v>
      </c>
      <c r="K6" s="734"/>
      <c r="L6" s="735" t="s">
        <v>5</v>
      </c>
      <c r="M6" s="734" t="s">
        <v>140</v>
      </c>
      <c r="N6" s="734"/>
      <c r="O6" s="734" t="s">
        <v>104</v>
      </c>
      <c r="P6" s="734"/>
      <c r="Q6" s="735" t="s">
        <v>94</v>
      </c>
      <c r="R6" s="734" t="s">
        <v>140</v>
      </c>
      <c r="S6" s="734"/>
      <c r="T6" s="734" t="s">
        <v>104</v>
      </c>
      <c r="U6" s="734"/>
      <c r="V6" s="735" t="s">
        <v>96</v>
      </c>
      <c r="W6" s="734" t="s">
        <v>140</v>
      </c>
      <c r="X6" s="734"/>
      <c r="Y6" s="734" t="s">
        <v>104</v>
      </c>
      <c r="Z6" s="734"/>
      <c r="AA6" s="735" t="s">
        <v>97</v>
      </c>
      <c r="AB6" s="734" t="s">
        <v>140</v>
      </c>
      <c r="AC6" s="734"/>
      <c r="AD6" s="734" t="s">
        <v>104</v>
      </c>
      <c r="AE6" s="734"/>
      <c r="AF6" s="735" t="s">
        <v>98</v>
      </c>
      <c r="AG6" s="734" t="s">
        <v>140</v>
      </c>
      <c r="AH6" s="734"/>
      <c r="AI6" s="734" t="s">
        <v>104</v>
      </c>
      <c r="AJ6" s="734"/>
    </row>
    <row r="7" spans="1:36" ht="20.25" customHeight="1">
      <c r="A7" s="740"/>
      <c r="B7" s="735"/>
      <c r="C7" s="737"/>
      <c r="D7" s="735"/>
      <c r="E7" s="56" t="s">
        <v>2</v>
      </c>
      <c r="F7" s="5" t="s">
        <v>6</v>
      </c>
      <c r="G7" s="5" t="s">
        <v>2</v>
      </c>
      <c r="H7" s="5" t="s">
        <v>6</v>
      </c>
      <c r="I7" s="735"/>
      <c r="J7" s="56" t="s">
        <v>2</v>
      </c>
      <c r="K7" s="5" t="s">
        <v>6</v>
      </c>
      <c r="L7" s="735"/>
      <c r="M7" s="56" t="s">
        <v>2</v>
      </c>
      <c r="N7" s="5" t="s">
        <v>6</v>
      </c>
      <c r="O7" s="5" t="s">
        <v>2</v>
      </c>
      <c r="P7" s="5" t="s">
        <v>6</v>
      </c>
      <c r="Q7" s="735"/>
      <c r="R7" s="56" t="s">
        <v>2</v>
      </c>
      <c r="S7" s="5" t="s">
        <v>6</v>
      </c>
      <c r="T7" s="5" t="s">
        <v>2</v>
      </c>
      <c r="U7" s="5" t="s">
        <v>6</v>
      </c>
      <c r="V7" s="735"/>
      <c r="W7" s="56" t="s">
        <v>2</v>
      </c>
      <c r="X7" s="5" t="s">
        <v>6</v>
      </c>
      <c r="Y7" s="5" t="s">
        <v>2</v>
      </c>
      <c r="Z7" s="5" t="s">
        <v>6</v>
      </c>
      <c r="AA7" s="735"/>
      <c r="AB7" s="56" t="s">
        <v>2</v>
      </c>
      <c r="AC7" s="5" t="s">
        <v>6</v>
      </c>
      <c r="AD7" s="5" t="s">
        <v>2</v>
      </c>
      <c r="AE7" s="5" t="s">
        <v>6</v>
      </c>
      <c r="AF7" s="735"/>
      <c r="AG7" s="56" t="s">
        <v>2</v>
      </c>
      <c r="AH7" s="5" t="s">
        <v>6</v>
      </c>
      <c r="AI7" s="5" t="s">
        <v>2</v>
      </c>
      <c r="AJ7" s="5" t="s">
        <v>6</v>
      </c>
    </row>
    <row r="8" spans="1:36" ht="15">
      <c r="A8" s="17" t="s">
        <v>101</v>
      </c>
      <c r="B8" s="19">
        <v>2050</v>
      </c>
      <c r="C8" s="19">
        <v>3900</v>
      </c>
      <c r="D8" s="19">
        <v>3572</v>
      </c>
      <c r="E8" s="20">
        <f>D8-B8</f>
        <v>1522</v>
      </c>
      <c r="F8" s="6">
        <f>D8/B8*100-100</f>
        <v>74.243902439024396</v>
      </c>
      <c r="G8" s="20">
        <f>D8-C8</f>
        <v>-328</v>
      </c>
      <c r="H8" s="6">
        <f>D8/C8*100-100</f>
        <v>-8.4102564102564088</v>
      </c>
      <c r="I8" s="19">
        <v>4332</v>
      </c>
      <c r="J8" s="20">
        <f>I8-D8</f>
        <v>760</v>
      </c>
      <c r="K8" s="6">
        <f>I8/D8*100-100</f>
        <v>21.276595744680861</v>
      </c>
      <c r="L8" s="19">
        <v>3303</v>
      </c>
      <c r="M8" s="20">
        <f>L8-D8</f>
        <v>-269</v>
      </c>
      <c r="N8" s="6">
        <f>L8/D8*100-100</f>
        <v>-7.5307950727883508</v>
      </c>
      <c r="O8" s="20">
        <f>L8-I8</f>
        <v>-1029</v>
      </c>
      <c r="P8" s="6">
        <f>L8/I8*100-100</f>
        <v>-23.75346260387812</v>
      </c>
      <c r="Q8" s="19">
        <v>4471</v>
      </c>
      <c r="R8" s="20">
        <f>Q8-D8</f>
        <v>899</v>
      </c>
      <c r="S8" s="6">
        <f>Q8/D8*100-100</f>
        <v>25.167973124300104</v>
      </c>
      <c r="T8" s="20">
        <f>Q8-L8</f>
        <v>1168</v>
      </c>
      <c r="U8" s="6">
        <f>Q8/L8*100-100</f>
        <v>35.361792310021201</v>
      </c>
      <c r="V8" s="19">
        <v>4054</v>
      </c>
      <c r="W8" s="20">
        <f>V8-D8</f>
        <v>482</v>
      </c>
      <c r="X8" s="6">
        <f>V8/D8*100-100</f>
        <v>13.493840985442333</v>
      </c>
      <c r="Y8" s="20">
        <f>V8-Q8</f>
        <v>-417</v>
      </c>
      <c r="Z8" s="6">
        <f>V8/Q8*100-100</f>
        <v>-9.3267725341086987</v>
      </c>
      <c r="AA8" s="19">
        <v>4004</v>
      </c>
      <c r="AB8" s="20">
        <f>AA8-D8</f>
        <v>432</v>
      </c>
      <c r="AC8" s="184">
        <f>AA8/D8*100-100</f>
        <v>12.094064949608054</v>
      </c>
      <c r="AD8" s="20">
        <f>AA8-V8</f>
        <v>-50</v>
      </c>
      <c r="AE8" s="6">
        <f>AA8/V8*100-100</f>
        <v>-1.2333497779970344</v>
      </c>
      <c r="AF8" s="19">
        <v>3804</v>
      </c>
      <c r="AG8" s="20">
        <f>AF8-D8</f>
        <v>232</v>
      </c>
      <c r="AH8" s="184">
        <f>AF8/D8*100-100</f>
        <v>6.4949608062709956</v>
      </c>
      <c r="AI8" s="20">
        <f>AF8-AA8</f>
        <v>-200</v>
      </c>
      <c r="AJ8" s="6">
        <f>AF8/AA8*100-100</f>
        <v>-4.9950049950049902</v>
      </c>
    </row>
    <row r="9" spans="1:36" s="2" customFormat="1" ht="30" customHeight="1">
      <c r="A9" s="30" t="s">
        <v>102</v>
      </c>
      <c r="B9" s="32">
        <f>B11+B30+B41+B48+B56+B71+B76+B89+B99</f>
        <v>218.11529999999999</v>
      </c>
      <c r="C9" s="32">
        <f>C11+C30+C41+C48+C56+C71+C76+C89+C99</f>
        <v>190.20000000000002</v>
      </c>
      <c r="D9" s="32">
        <f>D11+D30+D41+D48+D56+D71+D76+D89+D99</f>
        <v>189.19999999999996</v>
      </c>
      <c r="E9" s="33">
        <f>D9-B9</f>
        <v>-28.91530000000003</v>
      </c>
      <c r="F9" s="31">
        <f>D9/B9*100-100</f>
        <v>-13.256887526918121</v>
      </c>
      <c r="G9" s="33">
        <f>D9-C9</f>
        <v>-1.0000000000000568</v>
      </c>
      <c r="H9" s="31">
        <f>D9/C9*100-100</f>
        <v>-0.52576235541538097</v>
      </c>
      <c r="I9" s="32">
        <f>I11+I30+I41+I48+I56+I71+I76+I89+I99</f>
        <v>181.70000000000002</v>
      </c>
      <c r="J9" s="33">
        <f>I9-D9</f>
        <v>-7.4999999999999432</v>
      </c>
      <c r="K9" s="31">
        <f>I9/D9*100-100</f>
        <v>-3.9640591966173133</v>
      </c>
      <c r="L9" s="32">
        <f>L11+L30+L41+L48+L56+L71+L76+L89+L99</f>
        <v>199.70000000000002</v>
      </c>
      <c r="M9" s="33">
        <f>L9-D9</f>
        <v>10.500000000000057</v>
      </c>
      <c r="N9" s="31">
        <f>L9/D9*100-100</f>
        <v>5.5496828752642955</v>
      </c>
      <c r="O9" s="33">
        <f>L9-I9</f>
        <v>18</v>
      </c>
      <c r="P9" s="31">
        <f>L9/I9*100-100</f>
        <v>9.9064391854705605</v>
      </c>
      <c r="Q9" s="32">
        <f>Q11+Q30+Q41+Q48+Q56+Q71+Q76+Q89+Q99</f>
        <v>188.50000000000003</v>
      </c>
      <c r="R9" s="33">
        <f>Q9-D9</f>
        <v>-0.69999999999993179</v>
      </c>
      <c r="S9" s="31">
        <f>Q9/D9*100-100</f>
        <v>-0.36997885835091893</v>
      </c>
      <c r="T9" s="33">
        <f>Q9-L9</f>
        <v>-11.199999999999989</v>
      </c>
      <c r="U9" s="31">
        <f>Q9/L9*100-100</f>
        <v>-5.6084126189283836</v>
      </c>
      <c r="V9" s="32">
        <f>V11+V30+V41+V48+V56+V71+V76+V89+V99</f>
        <v>198.79999999999998</v>
      </c>
      <c r="W9" s="33">
        <f>V9-D9</f>
        <v>9.6000000000000227</v>
      </c>
      <c r="X9" s="31">
        <f>V9/D9*100-100</f>
        <v>5.073995771670198</v>
      </c>
      <c r="Y9" s="33">
        <f>V9-Q9</f>
        <v>10.299999999999955</v>
      </c>
      <c r="Z9" s="31">
        <f>V9/Q9*100-100</f>
        <v>5.4641909814323384</v>
      </c>
      <c r="AA9" s="32">
        <f>AA11+AA30+AA41+AA48+AA56+AA71+AA76+AA89+AA99</f>
        <v>223.5</v>
      </c>
      <c r="AB9" s="33">
        <f>AA9-D9</f>
        <v>34.30000000000004</v>
      </c>
      <c r="AC9" s="653">
        <f>AA9/D9*100-100</f>
        <v>18.128964059196633</v>
      </c>
      <c r="AD9" s="33">
        <f>AA9-V9</f>
        <v>24.700000000000017</v>
      </c>
      <c r="AE9" s="653">
        <f>AA9/V9*100-100</f>
        <v>12.424547283702211</v>
      </c>
      <c r="AF9" s="32">
        <f>AF11+AF30+AF41+AF48+AF56+AF71+AF76+AF89+AF99</f>
        <v>205.29999999999995</v>
      </c>
      <c r="AG9" s="33">
        <f>AF9-D9</f>
        <v>16.099999999999994</v>
      </c>
      <c r="AH9" s="653">
        <f>AF9/D9*100-100</f>
        <v>8.5095137420718743</v>
      </c>
      <c r="AI9" s="33">
        <f>AF9-AA9</f>
        <v>-18.200000000000045</v>
      </c>
      <c r="AJ9" s="653">
        <f>AF9/AA9*100-100</f>
        <v>-8.143176733780777</v>
      </c>
    </row>
    <row r="10" spans="1:36" s="2" customFormat="1" ht="30">
      <c r="A10" s="34" t="s">
        <v>103</v>
      </c>
      <c r="B10" s="35">
        <f>B9/B8*100</f>
        <v>10.639770731707317</v>
      </c>
      <c r="C10" s="35">
        <f>C9/C8*100</f>
        <v>4.8769230769230774</v>
      </c>
      <c r="D10" s="35">
        <f>D9/D8*100</f>
        <v>5.296752519596863</v>
      </c>
      <c r="E10" s="35"/>
      <c r="F10" s="6"/>
      <c r="G10" s="35"/>
      <c r="H10" s="6"/>
      <c r="I10" s="35">
        <f>I9/I8*100</f>
        <v>4.1943674976915979</v>
      </c>
      <c r="J10" s="35"/>
      <c r="K10" s="6"/>
      <c r="L10" s="35">
        <f>L9/L8*100</f>
        <v>6.0460187708144115</v>
      </c>
      <c r="M10" s="35"/>
      <c r="N10" s="6"/>
      <c r="O10" s="35"/>
      <c r="P10" s="6"/>
      <c r="Q10" s="35">
        <f>Q9/Q8*100</f>
        <v>4.2160590471930224</v>
      </c>
      <c r="R10" s="35"/>
      <c r="S10" s="6"/>
      <c r="T10" s="35"/>
      <c r="U10" s="6"/>
      <c r="V10" s="35">
        <f>V9/V8*100</f>
        <v>4.9037987173162305</v>
      </c>
      <c r="W10" s="35"/>
      <c r="X10" s="6"/>
      <c r="Y10" s="35"/>
      <c r="Z10" s="6"/>
      <c r="AA10" s="35">
        <f>AA9/AA8*100</f>
        <v>5.581918081918082</v>
      </c>
      <c r="AB10" s="35"/>
      <c r="AC10" s="6"/>
      <c r="AD10" s="35"/>
      <c r="AE10" s="6"/>
      <c r="AF10" s="35">
        <f>AF9/AF8*100</f>
        <v>5.3969505783385898</v>
      </c>
      <c r="AG10" s="35"/>
      <c r="AH10" s="6"/>
      <c r="AI10" s="35"/>
      <c r="AJ10" s="6"/>
    </row>
    <row r="11" spans="1:36" s="40" customFormat="1" ht="15.75" customHeight="1">
      <c r="A11" s="36" t="s">
        <v>7</v>
      </c>
      <c r="B11" s="37">
        <f>SUM(B12:B29)</f>
        <v>35.9</v>
      </c>
      <c r="C11" s="37">
        <f>SUM(C12:C29)</f>
        <v>19.899999999999999</v>
      </c>
      <c r="D11" s="37">
        <f>SUM(D12:D29)</f>
        <v>9.9</v>
      </c>
      <c r="E11" s="38">
        <f t="shared" ref="E11:E41" si="0">D11-B11</f>
        <v>-26</v>
      </c>
      <c r="F11" s="39">
        <f>D11/B11*100-100</f>
        <v>-72.423398328690809</v>
      </c>
      <c r="G11" s="38">
        <f>D11-C11</f>
        <v>-9.9999999999999982</v>
      </c>
      <c r="H11" s="39">
        <f>D11/C11*100-100</f>
        <v>-50.251256281407031</v>
      </c>
      <c r="I11" s="37">
        <f>SUM(I12:I29)</f>
        <v>29.000000000000004</v>
      </c>
      <c r="J11" s="38">
        <f>I11-D11</f>
        <v>19.100000000000001</v>
      </c>
      <c r="K11" s="39">
        <f>I11/D11*100-100</f>
        <v>192.92929292929296</v>
      </c>
      <c r="L11" s="37">
        <f>SUM(L12:L29)</f>
        <v>31.900000000000002</v>
      </c>
      <c r="M11" s="38">
        <f>L11-D11</f>
        <v>22</v>
      </c>
      <c r="N11" s="39">
        <f>L11/D11*100-100</f>
        <v>222.22222222222223</v>
      </c>
      <c r="O11" s="38">
        <f>L11-I11</f>
        <v>2.8999999999999986</v>
      </c>
      <c r="P11" s="39">
        <f>L11/I11*100-100</f>
        <v>9.9999999999999858</v>
      </c>
      <c r="Q11" s="37">
        <f>SUM(Q12:Q29)</f>
        <v>33.1</v>
      </c>
      <c r="R11" s="38">
        <f>Q11-D11</f>
        <v>23.200000000000003</v>
      </c>
      <c r="S11" s="39">
        <f>Q11/D11*100-100</f>
        <v>234.34343434343435</v>
      </c>
      <c r="T11" s="185">
        <f>Q11-L11</f>
        <v>1.1999999999999993</v>
      </c>
      <c r="U11" s="39">
        <f>Q11/L11*100-100</f>
        <v>3.761755485893417</v>
      </c>
      <c r="V11" s="37">
        <f>SUM(V12:V29)</f>
        <v>46.1</v>
      </c>
      <c r="W11" s="38">
        <f>V11-D11</f>
        <v>36.200000000000003</v>
      </c>
      <c r="X11" s="39">
        <f>V11/D11*100-100</f>
        <v>365.65656565656565</v>
      </c>
      <c r="Y11" s="185">
        <f>V11-Q11</f>
        <v>13</v>
      </c>
      <c r="Z11" s="39">
        <f>V11/Q11*100-100</f>
        <v>39.274924471299101</v>
      </c>
      <c r="AA11" s="37">
        <f>SUM(AA12:AA29)</f>
        <v>55</v>
      </c>
      <c r="AB11" s="38">
        <f>AA11-D11</f>
        <v>45.1</v>
      </c>
      <c r="AC11" s="654">
        <f>AA11/D11*100-100</f>
        <v>455.55555555555554</v>
      </c>
      <c r="AD11" s="38">
        <f>AA11-V11</f>
        <v>8.8999999999999986</v>
      </c>
      <c r="AE11" s="654">
        <f>AA11/V11*100-100</f>
        <v>19.305856832971784</v>
      </c>
      <c r="AF11" s="37">
        <f>SUM(AF12:AF29)</f>
        <v>48.9</v>
      </c>
      <c r="AG11" s="38">
        <f>AF11-D11</f>
        <v>39</v>
      </c>
      <c r="AH11" s="654">
        <f>AF11/D11*100-100</f>
        <v>393.93939393939394</v>
      </c>
      <c r="AI11" s="38">
        <f>AF11-AA11</f>
        <v>-6.1000000000000014</v>
      </c>
      <c r="AJ11" s="654">
        <f>AF11/AA11*100-100</f>
        <v>-11.090909090909093</v>
      </c>
    </row>
    <row r="12" spans="1:36" ht="15" customHeight="1">
      <c r="A12" s="7" t="s">
        <v>8</v>
      </c>
      <c r="B12" s="27">
        <v>0</v>
      </c>
      <c r="C12" s="24">
        <v>2.1</v>
      </c>
      <c r="D12" s="27">
        <v>0</v>
      </c>
      <c r="E12" s="21">
        <f t="shared" si="0"/>
        <v>0</v>
      </c>
      <c r="F12" s="21" t="s">
        <v>11</v>
      </c>
      <c r="G12" s="21">
        <f>D12-C12</f>
        <v>-2.1</v>
      </c>
      <c r="H12" s="8">
        <f>D12/C12*100-100</f>
        <v>-100</v>
      </c>
      <c r="I12" s="27">
        <v>0</v>
      </c>
      <c r="J12" s="21" t="s">
        <v>11</v>
      </c>
      <c r="K12" s="8" t="s">
        <v>11</v>
      </c>
      <c r="L12" s="27">
        <v>0.9</v>
      </c>
      <c r="M12" s="174">
        <f>L12-D12</f>
        <v>0.9</v>
      </c>
      <c r="N12" s="8" t="s">
        <v>11</v>
      </c>
      <c r="O12" s="174">
        <f>L12-I12</f>
        <v>0.9</v>
      </c>
      <c r="P12" s="8" t="s">
        <v>11</v>
      </c>
      <c r="Q12" s="27">
        <v>0</v>
      </c>
      <c r="R12" s="175">
        <f>Q12-D12</f>
        <v>0</v>
      </c>
      <c r="S12" s="8" t="s">
        <v>11</v>
      </c>
      <c r="T12" s="175">
        <f>Q12-L12</f>
        <v>-0.9</v>
      </c>
      <c r="U12" s="181">
        <f>Q12/L12*100-100</f>
        <v>-100</v>
      </c>
      <c r="V12" s="27">
        <v>0</v>
      </c>
      <c r="W12" s="175">
        <f>V12-D12</f>
        <v>0</v>
      </c>
      <c r="X12" s="8" t="s">
        <v>11</v>
      </c>
      <c r="Y12" s="175">
        <f>V12-Q12</f>
        <v>0</v>
      </c>
      <c r="Z12" s="8" t="s">
        <v>11</v>
      </c>
      <c r="AA12" s="27">
        <v>0</v>
      </c>
      <c r="AB12" s="21" t="s">
        <v>11</v>
      </c>
      <c r="AC12" s="8" t="s">
        <v>11</v>
      </c>
      <c r="AD12" s="21" t="s">
        <v>11</v>
      </c>
      <c r="AE12" s="8" t="s">
        <v>11</v>
      </c>
      <c r="AF12" s="27">
        <v>0</v>
      </c>
      <c r="AG12" s="21" t="s">
        <v>11</v>
      </c>
      <c r="AH12" s="8" t="s">
        <v>11</v>
      </c>
      <c r="AI12" s="21" t="s">
        <v>11</v>
      </c>
      <c r="AJ12" s="8" t="s">
        <v>11</v>
      </c>
    </row>
    <row r="13" spans="1:36" ht="15">
      <c r="A13" s="7" t="s">
        <v>9</v>
      </c>
      <c r="B13" s="53">
        <v>11.5</v>
      </c>
      <c r="C13" s="25">
        <v>1.8</v>
      </c>
      <c r="D13" s="26">
        <v>0.8</v>
      </c>
      <c r="E13" s="21">
        <f t="shared" si="0"/>
        <v>-10.7</v>
      </c>
      <c r="F13" s="8">
        <f>D13/B13*100-100</f>
        <v>-93.043478260869563</v>
      </c>
      <c r="G13" s="21">
        <f>D13-C13</f>
        <v>-1</v>
      </c>
      <c r="H13" s="8">
        <f>D13/C13*100-100</f>
        <v>-55.55555555555555</v>
      </c>
      <c r="I13" s="27">
        <v>0</v>
      </c>
      <c r="J13" s="175">
        <f>I13-D13</f>
        <v>-0.8</v>
      </c>
      <c r="K13" s="8" t="s">
        <v>11</v>
      </c>
      <c r="L13" s="27">
        <v>0</v>
      </c>
      <c r="M13" s="175">
        <f>L13-D13</f>
        <v>-0.8</v>
      </c>
      <c r="N13" s="8">
        <f>L13/D13*100-100</f>
        <v>-100</v>
      </c>
      <c r="O13" s="21" t="s">
        <v>11</v>
      </c>
      <c r="P13" s="8" t="s">
        <v>11</v>
      </c>
      <c r="Q13" s="27">
        <v>0</v>
      </c>
      <c r="R13" s="175">
        <f>Q13-D13</f>
        <v>-0.8</v>
      </c>
      <c r="S13" s="8">
        <f>Q13/X13*100-100</f>
        <v>-100</v>
      </c>
      <c r="T13" s="21" t="s">
        <v>11</v>
      </c>
      <c r="U13" s="8" t="s">
        <v>11</v>
      </c>
      <c r="V13" s="27">
        <v>0</v>
      </c>
      <c r="W13" s="175">
        <f>V13-D13</f>
        <v>-0.8</v>
      </c>
      <c r="X13" s="8">
        <f>V13/D13*100-100</f>
        <v>-100</v>
      </c>
      <c r="Y13" s="21" t="s">
        <v>11</v>
      </c>
      <c r="Z13" s="8" t="s">
        <v>11</v>
      </c>
      <c r="AA13" s="27">
        <v>0</v>
      </c>
      <c r="AB13" s="59">
        <f>AA13-D13</f>
        <v>-0.8</v>
      </c>
      <c r="AC13" s="8">
        <f>AA13/D13*100-100</f>
        <v>-100</v>
      </c>
      <c r="AD13" s="21" t="s">
        <v>11</v>
      </c>
      <c r="AE13" s="8" t="s">
        <v>11</v>
      </c>
      <c r="AF13" s="27">
        <v>0</v>
      </c>
      <c r="AG13" s="59">
        <f>AF13-D13</f>
        <v>-0.8</v>
      </c>
      <c r="AH13" s="8">
        <f>AF13/D13*100-100</f>
        <v>-100</v>
      </c>
      <c r="AI13" s="21" t="s">
        <v>11</v>
      </c>
      <c r="AJ13" s="8" t="s">
        <v>11</v>
      </c>
    </row>
    <row r="14" spans="1:36" ht="15">
      <c r="A14" s="7" t="s">
        <v>10</v>
      </c>
      <c r="B14" s="53">
        <v>1.9</v>
      </c>
      <c r="C14" s="26">
        <v>0</v>
      </c>
      <c r="D14" s="26">
        <v>0</v>
      </c>
      <c r="E14" s="21">
        <f t="shared" si="0"/>
        <v>-1.9</v>
      </c>
      <c r="F14" s="8">
        <f>D14/B14*100-100</f>
        <v>-100</v>
      </c>
      <c r="G14" s="21" t="s">
        <v>11</v>
      </c>
      <c r="H14" s="21" t="s">
        <v>11</v>
      </c>
      <c r="I14" s="26">
        <v>0</v>
      </c>
      <c r="J14" s="21" t="s">
        <v>11</v>
      </c>
      <c r="K14" s="21" t="s">
        <v>11</v>
      </c>
      <c r="L14" s="26">
        <v>0</v>
      </c>
      <c r="M14" s="21" t="s">
        <v>11</v>
      </c>
      <c r="N14" s="21" t="s">
        <v>11</v>
      </c>
      <c r="O14" s="21" t="s">
        <v>11</v>
      </c>
      <c r="P14" s="8" t="s">
        <v>11</v>
      </c>
      <c r="Q14" s="26">
        <v>0</v>
      </c>
      <c r="R14" s="21" t="s">
        <v>11</v>
      </c>
      <c r="S14" s="21" t="s">
        <v>11</v>
      </c>
      <c r="T14" s="21" t="s">
        <v>11</v>
      </c>
      <c r="U14" s="8" t="s">
        <v>11</v>
      </c>
      <c r="V14" s="26">
        <v>0</v>
      </c>
      <c r="W14" s="21" t="s">
        <v>11</v>
      </c>
      <c r="X14" s="21" t="s">
        <v>11</v>
      </c>
      <c r="Y14" s="21" t="s">
        <v>11</v>
      </c>
      <c r="Z14" s="8" t="s">
        <v>11</v>
      </c>
      <c r="AA14" s="26">
        <v>0</v>
      </c>
      <c r="AB14" s="21" t="s">
        <v>11</v>
      </c>
      <c r="AC14" s="21" t="s">
        <v>11</v>
      </c>
      <c r="AD14" s="21" t="s">
        <v>11</v>
      </c>
      <c r="AE14" s="8" t="s">
        <v>11</v>
      </c>
      <c r="AF14" s="26">
        <v>0</v>
      </c>
      <c r="AG14" s="21" t="s">
        <v>11</v>
      </c>
      <c r="AH14" s="21" t="s">
        <v>11</v>
      </c>
      <c r="AI14" s="21" t="s">
        <v>11</v>
      </c>
      <c r="AJ14" s="8" t="s">
        <v>11</v>
      </c>
    </row>
    <row r="15" spans="1:36" s="11" customFormat="1" ht="14.25">
      <c r="A15" s="10" t="s">
        <v>12</v>
      </c>
      <c r="B15" s="54">
        <v>0</v>
      </c>
      <c r="C15" s="26">
        <v>0</v>
      </c>
      <c r="D15" s="26">
        <v>0</v>
      </c>
      <c r="E15" s="21">
        <f t="shared" si="0"/>
        <v>0</v>
      </c>
      <c r="F15" s="8" t="s">
        <v>11</v>
      </c>
      <c r="G15" s="21" t="s">
        <v>11</v>
      </c>
      <c r="H15" s="8" t="s">
        <v>11</v>
      </c>
      <c r="I15" s="26">
        <v>0</v>
      </c>
      <c r="J15" s="21" t="s">
        <v>11</v>
      </c>
      <c r="K15" s="8" t="s">
        <v>11</v>
      </c>
      <c r="L15" s="26">
        <v>0</v>
      </c>
      <c r="M15" s="21" t="s">
        <v>11</v>
      </c>
      <c r="N15" s="8" t="s">
        <v>11</v>
      </c>
      <c r="O15" s="21" t="s">
        <v>11</v>
      </c>
      <c r="P15" s="8" t="s">
        <v>11</v>
      </c>
      <c r="Q15" s="26">
        <v>0</v>
      </c>
      <c r="R15" s="21" t="s">
        <v>11</v>
      </c>
      <c r="S15" s="8" t="s">
        <v>11</v>
      </c>
      <c r="T15" s="21" t="s">
        <v>11</v>
      </c>
      <c r="U15" s="8" t="s">
        <v>11</v>
      </c>
      <c r="V15" s="26">
        <v>0</v>
      </c>
      <c r="W15" s="21" t="s">
        <v>11</v>
      </c>
      <c r="X15" s="8" t="s">
        <v>11</v>
      </c>
      <c r="Y15" s="21" t="s">
        <v>11</v>
      </c>
      <c r="Z15" s="8" t="s">
        <v>11</v>
      </c>
      <c r="AA15" s="26">
        <v>0</v>
      </c>
      <c r="AB15" s="21" t="s">
        <v>11</v>
      </c>
      <c r="AC15" s="8" t="s">
        <v>11</v>
      </c>
      <c r="AD15" s="21" t="s">
        <v>11</v>
      </c>
      <c r="AE15" s="8" t="s">
        <v>11</v>
      </c>
      <c r="AF15" s="26">
        <v>0</v>
      </c>
      <c r="AG15" s="21" t="s">
        <v>11</v>
      </c>
      <c r="AH15" s="8" t="s">
        <v>11</v>
      </c>
      <c r="AI15" s="21" t="s">
        <v>11</v>
      </c>
      <c r="AJ15" s="8" t="s">
        <v>11</v>
      </c>
    </row>
    <row r="16" spans="1:36" ht="15">
      <c r="A16" s="7" t="s">
        <v>13</v>
      </c>
      <c r="B16" s="53">
        <v>10.1</v>
      </c>
      <c r="C16" s="26">
        <v>0</v>
      </c>
      <c r="D16" s="26">
        <v>0</v>
      </c>
      <c r="E16" s="21">
        <f t="shared" si="0"/>
        <v>-10.1</v>
      </c>
      <c r="F16" s="8">
        <f>D16/B16*100-100</f>
        <v>-100</v>
      </c>
      <c r="G16" s="21" t="s">
        <v>11</v>
      </c>
      <c r="H16" s="8" t="s">
        <v>11</v>
      </c>
      <c r="I16" s="25">
        <v>0.6</v>
      </c>
      <c r="J16" s="174">
        <f>I16-D16</f>
        <v>0.6</v>
      </c>
      <c r="K16" s="8" t="s">
        <v>11</v>
      </c>
      <c r="L16" s="26">
        <v>0.2</v>
      </c>
      <c r="M16" s="174">
        <f>L16-D16</f>
        <v>0.2</v>
      </c>
      <c r="N16" s="8" t="s">
        <v>11</v>
      </c>
      <c r="O16" s="21">
        <f>L16-I16</f>
        <v>-0.39999999999999997</v>
      </c>
      <c r="P16" s="8">
        <f>L16/I16*100-100</f>
        <v>-66.666666666666657</v>
      </c>
      <c r="Q16" s="26">
        <v>0</v>
      </c>
      <c r="R16" s="175">
        <f>Q16-D16</f>
        <v>0</v>
      </c>
      <c r="S16" s="8" t="s">
        <v>11</v>
      </c>
      <c r="T16" s="21">
        <f>Q16-L16</f>
        <v>-0.2</v>
      </c>
      <c r="U16" s="8">
        <f>Q16/L16*100-100</f>
        <v>-100</v>
      </c>
      <c r="V16" s="26">
        <v>0</v>
      </c>
      <c r="W16" s="21" t="s">
        <v>11</v>
      </c>
      <c r="X16" s="8" t="s">
        <v>11</v>
      </c>
      <c r="Y16" s="21" t="s">
        <v>11</v>
      </c>
      <c r="Z16" s="8" t="s">
        <v>11</v>
      </c>
      <c r="AA16" s="26">
        <v>0</v>
      </c>
      <c r="AB16" s="21" t="s">
        <v>11</v>
      </c>
      <c r="AC16" s="8" t="s">
        <v>11</v>
      </c>
      <c r="AD16" s="21" t="s">
        <v>11</v>
      </c>
      <c r="AE16" s="8" t="s">
        <v>11</v>
      </c>
      <c r="AF16" s="26">
        <v>0</v>
      </c>
      <c r="AG16" s="21" t="s">
        <v>11</v>
      </c>
      <c r="AH16" s="8" t="s">
        <v>11</v>
      </c>
      <c r="AI16" s="21" t="s">
        <v>11</v>
      </c>
      <c r="AJ16" s="8" t="s">
        <v>11</v>
      </c>
    </row>
    <row r="17" spans="1:36" ht="15">
      <c r="A17" s="7" t="s">
        <v>14</v>
      </c>
      <c r="B17" s="54">
        <v>0</v>
      </c>
      <c r="C17" s="26">
        <v>0</v>
      </c>
      <c r="D17" s="26">
        <v>0</v>
      </c>
      <c r="E17" s="21">
        <f t="shared" si="0"/>
        <v>0</v>
      </c>
      <c r="F17" s="8" t="s">
        <v>11</v>
      </c>
      <c r="G17" s="21" t="s">
        <v>11</v>
      </c>
      <c r="H17" s="8" t="s">
        <v>11</v>
      </c>
      <c r="I17" s="25">
        <v>26.8</v>
      </c>
      <c r="J17" s="174">
        <f>I17-D17</f>
        <v>26.8</v>
      </c>
      <c r="K17" s="8" t="s">
        <v>11</v>
      </c>
      <c r="L17" s="25">
        <v>26.8</v>
      </c>
      <c r="M17" s="174">
        <f>L17-D17</f>
        <v>26.8</v>
      </c>
      <c r="N17" s="8" t="s">
        <v>11</v>
      </c>
      <c r="O17" s="20">
        <f>L17-I17</f>
        <v>0</v>
      </c>
      <c r="P17" s="6">
        <f>L17/I17*100-100</f>
        <v>0</v>
      </c>
      <c r="Q17" s="25">
        <v>26.8</v>
      </c>
      <c r="R17" s="174">
        <f>Q17-D17</f>
        <v>26.8</v>
      </c>
      <c r="S17" s="8" t="s">
        <v>11</v>
      </c>
      <c r="T17" s="20">
        <f>Q17-L17</f>
        <v>0</v>
      </c>
      <c r="U17" s="6">
        <f>Q17/L17*100-100</f>
        <v>0</v>
      </c>
      <c r="V17" s="25">
        <v>26.8</v>
      </c>
      <c r="W17" s="174">
        <f>V17-D17</f>
        <v>26.8</v>
      </c>
      <c r="X17" s="8" t="s">
        <v>11</v>
      </c>
      <c r="Y17" s="20">
        <f>V17-Q17</f>
        <v>0</v>
      </c>
      <c r="Z17" s="6">
        <f>V17/Q17*100-100</f>
        <v>0</v>
      </c>
      <c r="AA17" s="25">
        <v>44.3</v>
      </c>
      <c r="AB17" s="174">
        <f>AA17-D17</f>
        <v>44.3</v>
      </c>
      <c r="AC17" s="8" t="s">
        <v>11</v>
      </c>
      <c r="AD17" s="20">
        <f>AA17-V17</f>
        <v>17.499999999999996</v>
      </c>
      <c r="AE17" s="184">
        <f>AA17/V17*100-100</f>
        <v>65.298507462686558</v>
      </c>
      <c r="AF17" s="68">
        <v>44.3</v>
      </c>
      <c r="AG17" s="174">
        <f>AF17-D17</f>
        <v>44.3</v>
      </c>
      <c r="AH17" s="8" t="s">
        <v>11</v>
      </c>
      <c r="AI17" s="20">
        <f>AF17-AA17</f>
        <v>0</v>
      </c>
      <c r="AJ17" s="184">
        <f>AF17/AA17*100-100</f>
        <v>0</v>
      </c>
    </row>
    <row r="18" spans="1:36" ht="14.25">
      <c r="A18" s="7" t="s">
        <v>15</v>
      </c>
      <c r="B18" s="27">
        <v>0</v>
      </c>
      <c r="C18" s="27">
        <v>0</v>
      </c>
      <c r="D18" s="27">
        <v>0</v>
      </c>
      <c r="E18" s="21">
        <f t="shared" si="0"/>
        <v>0</v>
      </c>
      <c r="F18" s="8" t="s">
        <v>11</v>
      </c>
      <c r="G18" s="21" t="s">
        <v>11</v>
      </c>
      <c r="H18" s="8" t="s">
        <v>11</v>
      </c>
      <c r="I18" s="27">
        <v>0</v>
      </c>
      <c r="J18" s="21" t="s">
        <v>11</v>
      </c>
      <c r="K18" s="8" t="s">
        <v>11</v>
      </c>
      <c r="L18" s="27">
        <v>0</v>
      </c>
      <c r="M18" s="21" t="s">
        <v>11</v>
      </c>
      <c r="N18" s="8" t="s">
        <v>11</v>
      </c>
      <c r="O18" s="21" t="s">
        <v>11</v>
      </c>
      <c r="P18" s="8" t="s">
        <v>11</v>
      </c>
      <c r="Q18" s="27">
        <v>0</v>
      </c>
      <c r="R18" s="21" t="s">
        <v>11</v>
      </c>
      <c r="S18" s="8" t="s">
        <v>11</v>
      </c>
      <c r="T18" s="21" t="s">
        <v>11</v>
      </c>
      <c r="U18" s="8" t="s">
        <v>11</v>
      </c>
      <c r="V18" s="27">
        <v>0</v>
      </c>
      <c r="W18" s="21" t="s">
        <v>11</v>
      </c>
      <c r="X18" s="8" t="s">
        <v>11</v>
      </c>
      <c r="Y18" s="21" t="s">
        <v>11</v>
      </c>
      <c r="Z18" s="8" t="s">
        <v>11</v>
      </c>
      <c r="AA18" s="27">
        <v>0</v>
      </c>
      <c r="AB18" s="21" t="s">
        <v>11</v>
      </c>
      <c r="AC18" s="8" t="s">
        <v>11</v>
      </c>
      <c r="AD18" s="21" t="s">
        <v>11</v>
      </c>
      <c r="AE18" s="8" t="s">
        <v>11</v>
      </c>
      <c r="AF18" s="27">
        <v>0</v>
      </c>
      <c r="AG18" s="21" t="s">
        <v>11</v>
      </c>
      <c r="AH18" s="8" t="s">
        <v>11</v>
      </c>
      <c r="AI18" s="21" t="s">
        <v>11</v>
      </c>
      <c r="AJ18" s="8" t="s">
        <v>11</v>
      </c>
    </row>
    <row r="19" spans="1:36" ht="15">
      <c r="A19" s="7" t="s">
        <v>16</v>
      </c>
      <c r="B19" s="24">
        <v>1.7</v>
      </c>
      <c r="C19" s="27">
        <v>0</v>
      </c>
      <c r="D19" s="27">
        <v>0</v>
      </c>
      <c r="E19" s="21">
        <f t="shared" si="0"/>
        <v>-1.7</v>
      </c>
      <c r="F19" s="8">
        <f>D19/B19*100-100</f>
        <v>-100</v>
      </c>
      <c r="G19" s="21" t="s">
        <v>11</v>
      </c>
      <c r="H19" s="8" t="s">
        <v>11</v>
      </c>
      <c r="I19" s="27">
        <v>0</v>
      </c>
      <c r="J19" s="21" t="s">
        <v>11</v>
      </c>
      <c r="K19" s="8" t="s">
        <v>11</v>
      </c>
      <c r="L19" s="27">
        <v>0</v>
      </c>
      <c r="M19" s="21" t="s">
        <v>11</v>
      </c>
      <c r="N19" s="8" t="s">
        <v>11</v>
      </c>
      <c r="O19" s="21" t="s">
        <v>11</v>
      </c>
      <c r="P19" s="8" t="s">
        <v>11</v>
      </c>
      <c r="Q19" s="27">
        <v>0</v>
      </c>
      <c r="R19" s="21" t="s">
        <v>11</v>
      </c>
      <c r="S19" s="8" t="s">
        <v>11</v>
      </c>
      <c r="T19" s="21" t="s">
        <v>11</v>
      </c>
      <c r="U19" s="8" t="s">
        <v>11</v>
      </c>
      <c r="V19" s="27">
        <v>0</v>
      </c>
      <c r="W19" s="21" t="s">
        <v>11</v>
      </c>
      <c r="X19" s="8" t="s">
        <v>11</v>
      </c>
      <c r="Y19" s="21" t="s">
        <v>11</v>
      </c>
      <c r="Z19" s="8" t="s">
        <v>11</v>
      </c>
      <c r="AA19" s="27">
        <v>0</v>
      </c>
      <c r="AB19" s="21" t="s">
        <v>11</v>
      </c>
      <c r="AC19" s="8" t="s">
        <v>11</v>
      </c>
      <c r="AD19" s="21" t="s">
        <v>11</v>
      </c>
      <c r="AE19" s="8" t="s">
        <v>11</v>
      </c>
      <c r="AF19" s="27">
        <v>0</v>
      </c>
      <c r="AG19" s="21" t="s">
        <v>11</v>
      </c>
      <c r="AH19" s="8" t="s">
        <v>11</v>
      </c>
      <c r="AI19" s="21" t="s">
        <v>11</v>
      </c>
      <c r="AJ19" s="8" t="s">
        <v>11</v>
      </c>
    </row>
    <row r="20" spans="1:36" ht="15">
      <c r="A20" s="7" t="s">
        <v>17</v>
      </c>
      <c r="B20" s="54">
        <v>0</v>
      </c>
      <c r="C20" s="26">
        <v>0</v>
      </c>
      <c r="D20" s="25">
        <v>0.3</v>
      </c>
      <c r="E20" s="20">
        <f t="shared" si="0"/>
        <v>0.3</v>
      </c>
      <c r="F20" s="6" t="s">
        <v>11</v>
      </c>
      <c r="G20" s="20">
        <f>D20-C20</f>
        <v>0.3</v>
      </c>
      <c r="H20" s="6" t="s">
        <v>11</v>
      </c>
      <c r="I20" s="26">
        <v>0</v>
      </c>
      <c r="J20" s="175">
        <f>I20-D20</f>
        <v>-0.3</v>
      </c>
      <c r="K20" s="6" t="s">
        <v>11</v>
      </c>
      <c r="L20" s="26">
        <v>0</v>
      </c>
      <c r="M20" s="175">
        <f>L20-D20</f>
        <v>-0.3</v>
      </c>
      <c r="N20" s="8">
        <f>L20/D20*100-100</f>
        <v>-100</v>
      </c>
      <c r="O20" s="21" t="s">
        <v>11</v>
      </c>
      <c r="P20" s="8" t="s">
        <v>11</v>
      </c>
      <c r="Q20" s="26">
        <v>0</v>
      </c>
      <c r="R20" s="175">
        <f>Q20-D20</f>
        <v>-0.3</v>
      </c>
      <c r="S20" s="8">
        <f>Q20/D20*100-100</f>
        <v>-100</v>
      </c>
      <c r="T20" s="21" t="s">
        <v>11</v>
      </c>
      <c r="U20" s="8" t="s">
        <v>11</v>
      </c>
      <c r="V20" s="26">
        <v>0</v>
      </c>
      <c r="W20" s="175">
        <f>V20-D20</f>
        <v>-0.3</v>
      </c>
      <c r="X20" s="8">
        <f>V20/D20*100-100</f>
        <v>-100</v>
      </c>
      <c r="Y20" s="21" t="s">
        <v>11</v>
      </c>
      <c r="Z20" s="8" t="s">
        <v>11</v>
      </c>
      <c r="AA20" s="26">
        <v>0</v>
      </c>
      <c r="AB20" s="207">
        <f>AA20-D20</f>
        <v>-0.3</v>
      </c>
      <c r="AC20" s="8">
        <f>AA20/D20*100-100</f>
        <v>-100</v>
      </c>
      <c r="AD20" s="21" t="s">
        <v>11</v>
      </c>
      <c r="AE20" s="8" t="s">
        <v>11</v>
      </c>
      <c r="AF20" s="26">
        <v>0</v>
      </c>
      <c r="AG20" s="207">
        <f>AF20-D20</f>
        <v>-0.3</v>
      </c>
      <c r="AH20" s="8">
        <f>AF20/D20*100-100</f>
        <v>-100</v>
      </c>
      <c r="AI20" s="21" t="s">
        <v>11</v>
      </c>
      <c r="AJ20" s="8" t="s">
        <v>11</v>
      </c>
    </row>
    <row r="21" spans="1:36" ht="14.25">
      <c r="A21" s="7" t="s">
        <v>18</v>
      </c>
      <c r="B21" s="27">
        <v>0</v>
      </c>
      <c r="C21" s="27">
        <v>0</v>
      </c>
      <c r="D21" s="27">
        <v>0</v>
      </c>
      <c r="E21" s="21">
        <f t="shared" si="0"/>
        <v>0</v>
      </c>
      <c r="F21" s="8" t="s">
        <v>11</v>
      </c>
      <c r="G21" s="21" t="s">
        <v>11</v>
      </c>
      <c r="H21" s="8" t="s">
        <v>11</v>
      </c>
      <c r="I21" s="27">
        <v>0</v>
      </c>
      <c r="J21" s="8" t="s">
        <v>11</v>
      </c>
      <c r="K21" s="8" t="s">
        <v>11</v>
      </c>
      <c r="L21" s="26">
        <v>0</v>
      </c>
      <c r="M21" s="8" t="s">
        <v>11</v>
      </c>
      <c r="N21" s="8" t="s">
        <v>11</v>
      </c>
      <c r="O21" s="21" t="s">
        <v>11</v>
      </c>
      <c r="P21" s="8" t="s">
        <v>11</v>
      </c>
      <c r="Q21" s="26">
        <v>0</v>
      </c>
      <c r="R21" s="8" t="s">
        <v>11</v>
      </c>
      <c r="S21" s="8" t="s">
        <v>11</v>
      </c>
      <c r="T21" s="21" t="s">
        <v>11</v>
      </c>
      <c r="U21" s="8" t="s">
        <v>11</v>
      </c>
      <c r="V21" s="26">
        <v>0</v>
      </c>
      <c r="W21" s="21" t="s">
        <v>11</v>
      </c>
      <c r="X21" s="21" t="s">
        <v>11</v>
      </c>
      <c r="Y21" s="21" t="s">
        <v>11</v>
      </c>
      <c r="Z21" s="8" t="s">
        <v>11</v>
      </c>
      <c r="AA21" s="26">
        <v>0</v>
      </c>
      <c r="AB21" s="21" t="s">
        <v>11</v>
      </c>
      <c r="AC21" s="21" t="s">
        <v>11</v>
      </c>
      <c r="AD21" s="21" t="s">
        <v>11</v>
      </c>
      <c r="AE21" s="8" t="s">
        <v>11</v>
      </c>
      <c r="AF21" s="26">
        <v>0</v>
      </c>
      <c r="AG21" s="21" t="s">
        <v>11</v>
      </c>
      <c r="AH21" s="21" t="s">
        <v>11</v>
      </c>
      <c r="AI21" s="21" t="s">
        <v>11</v>
      </c>
      <c r="AJ21" s="8" t="s">
        <v>11</v>
      </c>
    </row>
    <row r="22" spans="1:36" ht="14.25">
      <c r="A22" s="7" t="s">
        <v>19</v>
      </c>
      <c r="B22" s="27">
        <v>0.2</v>
      </c>
      <c r="C22" s="27">
        <v>0</v>
      </c>
      <c r="D22" s="27">
        <v>0</v>
      </c>
      <c r="E22" s="21">
        <f t="shared" si="0"/>
        <v>-0.2</v>
      </c>
      <c r="F22" s="8">
        <f>D22/B22*100-100</f>
        <v>-100</v>
      </c>
      <c r="G22" s="21" t="s">
        <v>11</v>
      </c>
      <c r="H22" s="8" t="s">
        <v>11</v>
      </c>
      <c r="I22" s="27">
        <v>0</v>
      </c>
      <c r="J22" s="8" t="s">
        <v>11</v>
      </c>
      <c r="K22" s="8" t="s">
        <v>11</v>
      </c>
      <c r="L22" s="26">
        <v>0</v>
      </c>
      <c r="M22" s="8" t="s">
        <v>11</v>
      </c>
      <c r="N22" s="8" t="s">
        <v>11</v>
      </c>
      <c r="O22" s="21" t="s">
        <v>11</v>
      </c>
      <c r="P22" s="8" t="s">
        <v>11</v>
      </c>
      <c r="Q22" s="26">
        <v>0</v>
      </c>
      <c r="R22" s="8" t="s">
        <v>11</v>
      </c>
      <c r="S22" s="8" t="s">
        <v>11</v>
      </c>
      <c r="T22" s="21" t="s">
        <v>11</v>
      </c>
      <c r="U22" s="8" t="s">
        <v>11</v>
      </c>
      <c r="V22" s="26">
        <v>0</v>
      </c>
      <c r="W22" s="21" t="s">
        <v>11</v>
      </c>
      <c r="X22" s="8" t="s">
        <v>11</v>
      </c>
      <c r="Y22" s="21" t="s">
        <v>11</v>
      </c>
      <c r="Z22" s="8" t="s">
        <v>11</v>
      </c>
      <c r="AA22" s="26">
        <v>0</v>
      </c>
      <c r="AB22" s="21" t="s">
        <v>11</v>
      </c>
      <c r="AC22" s="8" t="s">
        <v>11</v>
      </c>
      <c r="AD22" s="21" t="s">
        <v>11</v>
      </c>
      <c r="AE22" s="8" t="s">
        <v>11</v>
      </c>
      <c r="AF22" s="26">
        <v>0</v>
      </c>
      <c r="AG22" s="21" t="s">
        <v>11</v>
      </c>
      <c r="AH22" s="8" t="s">
        <v>11</v>
      </c>
      <c r="AI22" s="21" t="s">
        <v>11</v>
      </c>
      <c r="AJ22" s="8" t="s">
        <v>11</v>
      </c>
    </row>
    <row r="23" spans="1:36" ht="15">
      <c r="A23" s="7" t="s">
        <v>20</v>
      </c>
      <c r="B23" s="24">
        <v>7.3</v>
      </c>
      <c r="C23" s="24">
        <v>7.3</v>
      </c>
      <c r="D23" s="27">
        <v>7.3</v>
      </c>
      <c r="E23" s="21">
        <f t="shared" si="0"/>
        <v>0</v>
      </c>
      <c r="F23" s="8">
        <f>D23/B23*100-100</f>
        <v>0</v>
      </c>
      <c r="G23" s="79">
        <f>D23-C23</f>
        <v>0</v>
      </c>
      <c r="H23" s="6">
        <f>D23/C23*100-100</f>
        <v>0</v>
      </c>
      <c r="I23" s="27">
        <v>0</v>
      </c>
      <c r="J23" s="175">
        <f>I23-D23</f>
        <v>-7.3</v>
      </c>
      <c r="K23" s="8">
        <f>I23/D23*100-100</f>
        <v>-100</v>
      </c>
      <c r="L23" s="24">
        <v>2.2000000000000002</v>
      </c>
      <c r="M23" s="175">
        <f>L23-D23</f>
        <v>-5.0999999999999996</v>
      </c>
      <c r="N23" s="8">
        <f>L23/D23*100-100</f>
        <v>-69.863013698630141</v>
      </c>
      <c r="O23" s="20">
        <f>L23-I23</f>
        <v>2.2000000000000002</v>
      </c>
      <c r="P23" s="8" t="s">
        <v>11</v>
      </c>
      <c r="Q23" s="26">
        <v>0</v>
      </c>
      <c r="R23" s="175">
        <f>Q23-D23</f>
        <v>-7.3</v>
      </c>
      <c r="S23" s="8">
        <f>Q23/D23*100-100</f>
        <v>-100</v>
      </c>
      <c r="T23" s="21">
        <f>Q23-L23</f>
        <v>-2.2000000000000002</v>
      </c>
      <c r="U23" s="55">
        <f>Q23/L23*100-100</f>
        <v>-100</v>
      </c>
      <c r="V23" s="25">
        <v>5.2</v>
      </c>
      <c r="W23" s="175">
        <f>V23-D23</f>
        <v>-2.0999999999999996</v>
      </c>
      <c r="X23" s="8">
        <f>V23/D23*100-100</f>
        <v>-28.767123287671225</v>
      </c>
      <c r="Y23" s="20">
        <f t="shared" ref="Y23:Y28" si="1">V23-Q23</f>
        <v>5.2</v>
      </c>
      <c r="Z23" s="8" t="s">
        <v>11</v>
      </c>
      <c r="AA23" s="25">
        <v>3</v>
      </c>
      <c r="AB23" s="207">
        <f>AA23-D23</f>
        <v>-4.3</v>
      </c>
      <c r="AC23" s="8">
        <f>AA23/D23*100-100</f>
        <v>-58.904109589041092</v>
      </c>
      <c r="AD23" s="59">
        <f>AA23-V23</f>
        <v>-2.2000000000000002</v>
      </c>
      <c r="AE23" s="8">
        <f>AA23/V23*100-100</f>
        <v>-42.307692307692314</v>
      </c>
      <c r="AF23" s="26">
        <v>0</v>
      </c>
      <c r="AG23" s="207">
        <f>AF23-D23</f>
        <v>-7.3</v>
      </c>
      <c r="AH23" s="8">
        <f>AF23/D23*100-100</f>
        <v>-100</v>
      </c>
      <c r="AI23" s="59">
        <f>AF23-AA23</f>
        <v>-3</v>
      </c>
      <c r="AJ23" s="8">
        <f>AF23/AA23*100-100</f>
        <v>-100</v>
      </c>
    </row>
    <row r="24" spans="1:36" ht="15">
      <c r="A24" s="7" t="s">
        <v>21</v>
      </c>
      <c r="B24" s="24">
        <v>3.2</v>
      </c>
      <c r="C24" s="24">
        <v>0.3</v>
      </c>
      <c r="D24" s="27">
        <v>0.3</v>
      </c>
      <c r="E24" s="21">
        <f t="shared" si="0"/>
        <v>-2.9000000000000004</v>
      </c>
      <c r="F24" s="8">
        <f>D24/B24*100-100</f>
        <v>-90.625</v>
      </c>
      <c r="G24" s="79">
        <f>D24-C24</f>
        <v>0</v>
      </c>
      <c r="H24" s="6">
        <f>D24/C24*100-100</f>
        <v>0</v>
      </c>
      <c r="I24" s="27">
        <v>0</v>
      </c>
      <c r="J24" s="175">
        <f>I24-D24</f>
        <v>-0.3</v>
      </c>
      <c r="K24" s="8">
        <f>I24/D24*100-100</f>
        <v>-100</v>
      </c>
      <c r="L24" s="27">
        <v>0.3</v>
      </c>
      <c r="M24" s="183">
        <f>L24-D24</f>
        <v>0</v>
      </c>
      <c r="N24" s="6">
        <f>L24/D24*100-100</f>
        <v>0</v>
      </c>
      <c r="O24" s="20">
        <f>L24-I24</f>
        <v>0.3</v>
      </c>
      <c r="P24" s="8" t="s">
        <v>11</v>
      </c>
      <c r="Q24" s="27">
        <v>0.2</v>
      </c>
      <c r="R24" s="175">
        <f>Q24-D24</f>
        <v>-9.9999999999999978E-2</v>
      </c>
      <c r="S24" s="8">
        <f>Q24/D24*100-100</f>
        <v>-33.333333333333329</v>
      </c>
      <c r="T24" s="21">
        <f>Q24-L24</f>
        <v>-9.9999999999999978E-2</v>
      </c>
      <c r="U24" s="55">
        <f>Q24/L24*100-100</f>
        <v>-33.333333333333329</v>
      </c>
      <c r="V24" s="27">
        <v>0.2</v>
      </c>
      <c r="W24" s="175">
        <f>V24-D24</f>
        <v>-9.9999999999999978E-2</v>
      </c>
      <c r="X24" s="8">
        <f>V24/D24*100-100</f>
        <v>-33.333333333333329</v>
      </c>
      <c r="Y24" s="20">
        <f t="shared" si="1"/>
        <v>0</v>
      </c>
      <c r="Z24" s="184">
        <f>V24/Q24*100-100</f>
        <v>0</v>
      </c>
      <c r="AA24" s="27">
        <v>0</v>
      </c>
      <c r="AB24" s="207">
        <f>AA24-D24</f>
        <v>-0.3</v>
      </c>
      <c r="AC24" s="8">
        <f>AA24/D24*100-100</f>
        <v>-100</v>
      </c>
      <c r="AD24" s="59">
        <f>AA24-V24</f>
        <v>-0.2</v>
      </c>
      <c r="AE24" s="8">
        <f>AA24/V24*100-100</f>
        <v>-100</v>
      </c>
      <c r="AF24" s="27">
        <v>0</v>
      </c>
      <c r="AG24" s="207">
        <f>AF24-D24</f>
        <v>-0.3</v>
      </c>
      <c r="AH24" s="8">
        <f>AF24/D24*100-100</f>
        <v>-100</v>
      </c>
      <c r="AI24" s="8" t="s">
        <v>11</v>
      </c>
      <c r="AJ24" s="8" t="s">
        <v>11</v>
      </c>
    </row>
    <row r="25" spans="1:36" ht="15">
      <c r="A25" s="7" t="s">
        <v>22</v>
      </c>
      <c r="B25" s="54">
        <v>0</v>
      </c>
      <c r="C25" s="25">
        <v>1.2</v>
      </c>
      <c r="D25" s="26">
        <v>1.2</v>
      </c>
      <c r="E25" s="21">
        <f t="shared" si="0"/>
        <v>1.2</v>
      </c>
      <c r="F25" s="8" t="s">
        <v>11</v>
      </c>
      <c r="G25" s="79">
        <f>D25-C25</f>
        <v>0</v>
      </c>
      <c r="H25" s="6">
        <f>D25/C25*100-100</f>
        <v>0</v>
      </c>
      <c r="I25" s="25">
        <v>1.3</v>
      </c>
      <c r="J25" s="174">
        <f>I25-D25</f>
        <v>0.10000000000000009</v>
      </c>
      <c r="K25" s="6">
        <f>I25/D25*100-100</f>
        <v>8.3333333333333428</v>
      </c>
      <c r="L25" s="25">
        <v>1.3</v>
      </c>
      <c r="M25" s="183">
        <f>L25-D25</f>
        <v>0.10000000000000009</v>
      </c>
      <c r="N25" s="6">
        <f>L25/D25*100-100</f>
        <v>8.3333333333333428</v>
      </c>
      <c r="O25" s="21">
        <f>L25-I25</f>
        <v>0</v>
      </c>
      <c r="P25" s="55">
        <f>L25/I25*100-100</f>
        <v>0</v>
      </c>
      <c r="Q25" s="25">
        <v>1.3</v>
      </c>
      <c r="R25" s="183">
        <f>Q25-D25</f>
        <v>0.10000000000000009</v>
      </c>
      <c r="S25" s="6">
        <f>Q25/D25*100-100</f>
        <v>8.3333333333333428</v>
      </c>
      <c r="T25" s="21">
        <f>Q25-L25</f>
        <v>0</v>
      </c>
      <c r="U25" s="55">
        <f>Q25/L25*100-100</f>
        <v>0</v>
      </c>
      <c r="V25" s="25">
        <v>1.3</v>
      </c>
      <c r="W25" s="183">
        <f>V25-D25</f>
        <v>0.10000000000000009</v>
      </c>
      <c r="X25" s="6">
        <f>V25/D25*100-100</f>
        <v>8.3333333333333428</v>
      </c>
      <c r="Y25" s="20">
        <f t="shared" si="1"/>
        <v>0</v>
      </c>
      <c r="Z25" s="184">
        <f>V25/Q25*100-100</f>
        <v>0</v>
      </c>
      <c r="AA25" s="26">
        <v>0</v>
      </c>
      <c r="AB25" s="207">
        <f>AA25-D25</f>
        <v>-1.2</v>
      </c>
      <c r="AC25" s="8">
        <f>AA25/D25*100-100</f>
        <v>-100</v>
      </c>
      <c r="AD25" s="59">
        <f>AA25-V25</f>
        <v>-1.3</v>
      </c>
      <c r="AE25" s="8">
        <f>AA25/V25*100-100</f>
        <v>-100</v>
      </c>
      <c r="AF25" s="26">
        <v>0</v>
      </c>
      <c r="AG25" s="207">
        <f>AF25-D25</f>
        <v>-1.2</v>
      </c>
      <c r="AH25" s="8">
        <f>AF25/D25*100-100</f>
        <v>-100</v>
      </c>
      <c r="AI25" s="8" t="s">
        <v>11</v>
      </c>
      <c r="AJ25" s="8" t="s">
        <v>11</v>
      </c>
    </row>
    <row r="26" spans="1:36" ht="15">
      <c r="A26" s="7" t="s">
        <v>23</v>
      </c>
      <c r="B26" s="54">
        <v>0</v>
      </c>
      <c r="C26" s="26">
        <v>0</v>
      </c>
      <c r="D26" s="26">
        <v>0</v>
      </c>
      <c r="E26" s="21">
        <f t="shared" si="0"/>
        <v>0</v>
      </c>
      <c r="F26" s="8" t="s">
        <v>11</v>
      </c>
      <c r="G26" s="21" t="s">
        <v>11</v>
      </c>
      <c r="H26" s="8" t="s">
        <v>11</v>
      </c>
      <c r="I26" s="26">
        <v>0</v>
      </c>
      <c r="J26" s="8" t="s">
        <v>11</v>
      </c>
      <c r="K26" s="8" t="s">
        <v>11</v>
      </c>
      <c r="L26" s="26">
        <v>0.2</v>
      </c>
      <c r="M26" s="174">
        <f>L26-D26</f>
        <v>0.2</v>
      </c>
      <c r="N26" s="8" t="s">
        <v>11</v>
      </c>
      <c r="O26" s="20">
        <f>L26-I26</f>
        <v>0.2</v>
      </c>
      <c r="P26" s="8" t="s">
        <v>11</v>
      </c>
      <c r="Q26" s="25">
        <v>0.3</v>
      </c>
      <c r="R26" s="183">
        <f>Q26-D26</f>
        <v>0.3</v>
      </c>
      <c r="S26" s="8" t="s">
        <v>11</v>
      </c>
      <c r="T26" s="79">
        <f>Q26-L26</f>
        <v>9.9999999999999978E-2</v>
      </c>
      <c r="U26" s="6">
        <f>Q26/L26*100-100</f>
        <v>49.999999999999972</v>
      </c>
      <c r="V26" s="26">
        <v>0</v>
      </c>
      <c r="W26" s="8" t="s">
        <v>11</v>
      </c>
      <c r="X26" s="8" t="s">
        <v>11</v>
      </c>
      <c r="Y26" s="59">
        <f t="shared" si="1"/>
        <v>-0.3</v>
      </c>
      <c r="Z26" s="8">
        <f>V26/Q26*100-100</f>
        <v>-100</v>
      </c>
      <c r="AA26" s="26">
        <v>0</v>
      </c>
      <c r="AB26" s="8" t="s">
        <v>11</v>
      </c>
      <c r="AC26" s="8" t="s">
        <v>11</v>
      </c>
      <c r="AD26" s="8" t="s">
        <v>11</v>
      </c>
      <c r="AE26" s="8" t="s">
        <v>11</v>
      </c>
      <c r="AF26" s="26">
        <v>0</v>
      </c>
      <c r="AG26" s="8" t="s">
        <v>11</v>
      </c>
      <c r="AH26" s="8" t="s">
        <v>11</v>
      </c>
      <c r="AI26" s="8" t="s">
        <v>11</v>
      </c>
      <c r="AJ26" s="8" t="s">
        <v>11</v>
      </c>
    </row>
    <row r="27" spans="1:36" s="3" customFormat="1" ht="15">
      <c r="A27" s="7" t="s">
        <v>24</v>
      </c>
      <c r="B27" s="26">
        <v>0</v>
      </c>
      <c r="C27" s="25">
        <v>1.8</v>
      </c>
      <c r="D27" s="26">
        <v>0</v>
      </c>
      <c r="E27" s="21">
        <f t="shared" si="0"/>
        <v>0</v>
      </c>
      <c r="F27" s="8" t="s">
        <v>11</v>
      </c>
      <c r="G27" s="21">
        <f>D27-C27</f>
        <v>-1.8</v>
      </c>
      <c r="H27" s="8" t="s">
        <v>11</v>
      </c>
      <c r="I27" s="25">
        <v>0.3</v>
      </c>
      <c r="J27" s="6">
        <f>I27-D27</f>
        <v>0.3</v>
      </c>
      <c r="K27" s="8" t="s">
        <v>11</v>
      </c>
      <c r="L27" s="26">
        <v>0</v>
      </c>
      <c r="M27" s="8" t="s">
        <v>11</v>
      </c>
      <c r="N27" s="8" t="s">
        <v>11</v>
      </c>
      <c r="O27" s="21">
        <f>L27-I27</f>
        <v>-0.3</v>
      </c>
      <c r="P27" s="8">
        <f>L27/I27*100-100</f>
        <v>-100</v>
      </c>
      <c r="Q27" s="25">
        <v>4.5</v>
      </c>
      <c r="R27" s="183">
        <f>Q27-D27</f>
        <v>4.5</v>
      </c>
      <c r="S27" s="8" t="s">
        <v>11</v>
      </c>
      <c r="T27" s="79">
        <f>Q27-L27</f>
        <v>4.5</v>
      </c>
      <c r="U27" s="8" t="s">
        <v>11</v>
      </c>
      <c r="V27" s="26">
        <v>0</v>
      </c>
      <c r="W27" s="8" t="s">
        <v>11</v>
      </c>
      <c r="X27" s="8" t="s">
        <v>11</v>
      </c>
      <c r="Y27" s="59">
        <f t="shared" si="1"/>
        <v>-4.5</v>
      </c>
      <c r="Z27" s="8">
        <f>V27/Q27*100-100</f>
        <v>-100</v>
      </c>
      <c r="AA27" s="26">
        <v>0</v>
      </c>
      <c r="AB27" s="8" t="s">
        <v>11</v>
      </c>
      <c r="AC27" s="8" t="s">
        <v>11</v>
      </c>
      <c r="AD27" s="8" t="s">
        <v>11</v>
      </c>
      <c r="AE27" s="8" t="s">
        <v>11</v>
      </c>
      <c r="AF27" s="26">
        <v>0</v>
      </c>
      <c r="AG27" s="8" t="s">
        <v>11</v>
      </c>
      <c r="AH27" s="8" t="s">
        <v>11</v>
      </c>
      <c r="AI27" s="8" t="s">
        <v>11</v>
      </c>
      <c r="AJ27" s="8" t="s">
        <v>11</v>
      </c>
    </row>
    <row r="28" spans="1:36" ht="15">
      <c r="A28" s="7" t="s">
        <v>25</v>
      </c>
      <c r="B28" s="27">
        <v>0</v>
      </c>
      <c r="C28" s="24">
        <v>5.4</v>
      </c>
      <c r="D28" s="27">
        <v>0</v>
      </c>
      <c r="E28" s="21">
        <f t="shared" si="0"/>
        <v>0</v>
      </c>
      <c r="F28" s="8" t="s">
        <v>11</v>
      </c>
      <c r="G28" s="21">
        <f>D28-C28</f>
        <v>-5.4</v>
      </c>
      <c r="H28" s="8" t="s">
        <v>11</v>
      </c>
      <c r="I28" s="28">
        <v>0</v>
      </c>
      <c r="J28" s="8" t="s">
        <v>11</v>
      </c>
      <c r="K28" s="8" t="s">
        <v>11</v>
      </c>
      <c r="L28" s="26">
        <v>0</v>
      </c>
      <c r="M28" s="8" t="s">
        <v>11</v>
      </c>
      <c r="N28" s="8" t="s">
        <v>11</v>
      </c>
      <c r="O28" s="8" t="s">
        <v>11</v>
      </c>
      <c r="P28" s="8" t="s">
        <v>11</v>
      </c>
      <c r="Q28" s="26">
        <v>0</v>
      </c>
      <c r="R28" s="8" t="s">
        <v>11</v>
      </c>
      <c r="S28" s="8" t="s">
        <v>11</v>
      </c>
      <c r="T28" s="8" t="s">
        <v>11</v>
      </c>
      <c r="U28" s="8" t="s">
        <v>11</v>
      </c>
      <c r="V28" s="25">
        <v>12.6</v>
      </c>
      <c r="W28" s="183">
        <f>V28-D28</f>
        <v>12.6</v>
      </c>
      <c r="X28" s="8" t="s">
        <v>11</v>
      </c>
      <c r="Y28" s="79">
        <f t="shared" si="1"/>
        <v>12.6</v>
      </c>
      <c r="Z28" s="8" t="s">
        <v>11</v>
      </c>
      <c r="AA28" s="25">
        <v>7.7</v>
      </c>
      <c r="AB28" s="183">
        <f>AA28-D28</f>
        <v>7.7</v>
      </c>
      <c r="AC28" s="8" t="s">
        <v>11</v>
      </c>
      <c r="AD28" s="59">
        <f>AA28-V28</f>
        <v>-4.8999999999999995</v>
      </c>
      <c r="AE28" s="8">
        <f>AA28/V28*100-100</f>
        <v>-38.888888888888886</v>
      </c>
      <c r="AF28" s="25">
        <v>4.5999999999999996</v>
      </c>
      <c r="AG28" s="174">
        <f>AF28-D28</f>
        <v>4.5999999999999996</v>
      </c>
      <c r="AH28" s="8" t="s">
        <v>11</v>
      </c>
      <c r="AI28" s="59">
        <f>AF28-AA28</f>
        <v>-3.1000000000000005</v>
      </c>
      <c r="AJ28" s="8">
        <f>AF28/AA28*100-100</f>
        <v>-40.259740259740262</v>
      </c>
    </row>
    <row r="29" spans="1:36" ht="14.25">
      <c r="A29" s="7" t="s">
        <v>26</v>
      </c>
      <c r="B29" s="28">
        <v>0</v>
      </c>
      <c r="C29" s="28">
        <v>0</v>
      </c>
      <c r="D29" s="28">
        <v>0</v>
      </c>
      <c r="E29" s="21">
        <f t="shared" si="0"/>
        <v>0</v>
      </c>
      <c r="F29" s="8" t="s">
        <v>11</v>
      </c>
      <c r="G29" s="21" t="s">
        <v>11</v>
      </c>
      <c r="H29" s="8" t="s">
        <v>11</v>
      </c>
      <c r="I29" s="28">
        <v>0</v>
      </c>
      <c r="J29" s="8" t="s">
        <v>11</v>
      </c>
      <c r="K29" s="8" t="s">
        <v>11</v>
      </c>
      <c r="L29" s="26">
        <v>0</v>
      </c>
      <c r="M29" s="8" t="s">
        <v>11</v>
      </c>
      <c r="N29" s="8" t="s">
        <v>11</v>
      </c>
      <c r="O29" s="21" t="s">
        <v>11</v>
      </c>
      <c r="P29" s="8" t="s">
        <v>11</v>
      </c>
      <c r="Q29" s="26">
        <v>0</v>
      </c>
      <c r="R29" s="8" t="s">
        <v>11</v>
      </c>
      <c r="S29" s="8" t="s">
        <v>11</v>
      </c>
      <c r="T29" s="21" t="s">
        <v>11</v>
      </c>
      <c r="U29" s="8" t="s">
        <v>11</v>
      </c>
      <c r="V29" s="26">
        <v>0</v>
      </c>
      <c r="W29" s="8" t="s">
        <v>11</v>
      </c>
      <c r="X29" s="8" t="s">
        <v>11</v>
      </c>
      <c r="Y29" s="21" t="s">
        <v>11</v>
      </c>
      <c r="Z29" s="8" t="s">
        <v>11</v>
      </c>
      <c r="AA29" s="26">
        <v>0</v>
      </c>
      <c r="AB29" s="8" t="s">
        <v>11</v>
      </c>
      <c r="AC29" s="8" t="s">
        <v>11</v>
      </c>
      <c r="AD29" s="21" t="s">
        <v>11</v>
      </c>
      <c r="AE29" s="8" t="s">
        <v>11</v>
      </c>
      <c r="AF29" s="26">
        <v>0</v>
      </c>
      <c r="AG29" s="8" t="s">
        <v>11</v>
      </c>
      <c r="AH29" s="8" t="s">
        <v>11</v>
      </c>
      <c r="AI29" s="21" t="s">
        <v>11</v>
      </c>
      <c r="AJ29" s="8" t="s">
        <v>11</v>
      </c>
    </row>
    <row r="30" spans="1:36" s="12" customFormat="1" ht="30">
      <c r="A30" s="36" t="s">
        <v>27</v>
      </c>
      <c r="B30" s="37">
        <f>SUM(B31:B40)</f>
        <v>46.800000000000004</v>
      </c>
      <c r="C30" s="37">
        <f>SUM(C31:C40)</f>
        <v>45.699999999999996</v>
      </c>
      <c r="D30" s="37">
        <f>SUM(D31:D40)</f>
        <v>54.099999999999994</v>
      </c>
      <c r="E30" s="38">
        <f t="shared" si="0"/>
        <v>7.2999999999999901</v>
      </c>
      <c r="F30" s="39">
        <f>E30/B30*100-100</f>
        <v>-84.401709401709425</v>
      </c>
      <c r="G30" s="38">
        <f>D30-C30</f>
        <v>8.3999999999999986</v>
      </c>
      <c r="H30" s="39">
        <f>D30/C30*100-100</f>
        <v>18.380743982494522</v>
      </c>
      <c r="I30" s="37">
        <f>SUM(I31:I40)</f>
        <v>41.6</v>
      </c>
      <c r="J30" s="38">
        <f t="shared" ref="J30:J37" si="2">I30-D30</f>
        <v>-12.499999999999993</v>
      </c>
      <c r="K30" s="39">
        <f t="shared" ref="K30:K37" si="3">I30/D30*100-100</f>
        <v>-23.105360443622914</v>
      </c>
      <c r="L30" s="37">
        <f>SUM(L31:L40)</f>
        <v>50.6</v>
      </c>
      <c r="M30" s="38">
        <f t="shared" ref="M30:M37" si="4">L30-D30</f>
        <v>-3.4999999999999929</v>
      </c>
      <c r="N30" s="39">
        <f t="shared" ref="N30:N37" si="5">L30/D30*100-100</f>
        <v>-6.4695009242144152</v>
      </c>
      <c r="O30" s="38">
        <f t="shared" ref="O30:O37" si="6">L30-I30</f>
        <v>9</v>
      </c>
      <c r="P30" s="39">
        <f>L30/I30*100-100</f>
        <v>21.634615384615373</v>
      </c>
      <c r="Q30" s="37">
        <f>SUM(Q31:Q40)</f>
        <v>51.2</v>
      </c>
      <c r="R30" s="38">
        <f t="shared" ref="R30:R37" si="7">Q30-D30</f>
        <v>-2.8999999999999915</v>
      </c>
      <c r="S30" s="39">
        <f t="shared" ref="S30:S37" si="8">Q30/D30*100-100</f>
        <v>-5.3604436229205135</v>
      </c>
      <c r="T30" s="38">
        <f t="shared" ref="T30:T37" si="9">Q30-L30</f>
        <v>0.60000000000000142</v>
      </c>
      <c r="U30" s="39">
        <f>Q30/L30*100-100</f>
        <v>1.1857707509881408</v>
      </c>
      <c r="V30" s="37">
        <f>SUM(V31:V40)</f>
        <v>41.800000000000004</v>
      </c>
      <c r="W30" s="38">
        <f t="shared" ref="W30:W37" si="10">V30-D30</f>
        <v>-12.29999999999999</v>
      </c>
      <c r="X30" s="39">
        <f t="shared" ref="X30:X37" si="11">V30/D30*100-100</f>
        <v>-22.735674676524937</v>
      </c>
      <c r="Y30" s="38">
        <f t="shared" ref="Y30:Y37" si="12">V30-Q30</f>
        <v>-9.3999999999999986</v>
      </c>
      <c r="Z30" s="39">
        <f>V30/Q30*100-100</f>
        <v>-18.359375</v>
      </c>
      <c r="AA30" s="37">
        <f>SUM(AA31:AA40)</f>
        <v>48.6</v>
      </c>
      <c r="AB30" s="185">
        <f t="shared" ref="AB30:AB37" si="13">AA30-D30</f>
        <v>-5.4999999999999929</v>
      </c>
      <c r="AC30" s="39">
        <f t="shared" ref="AC30:AC37" si="14">AA30/D30*100-100</f>
        <v>-10.166358595194069</v>
      </c>
      <c r="AD30" s="38">
        <f>AA30-V30</f>
        <v>6.7999999999999972</v>
      </c>
      <c r="AE30" s="654">
        <f>AA30/V30*100-100</f>
        <v>16.267942583732051</v>
      </c>
      <c r="AF30" s="37">
        <f>SUM(AF31:AF40)</f>
        <v>48.2</v>
      </c>
      <c r="AG30" s="185">
        <f t="shared" ref="AG30:AG37" si="15">AF30-D30</f>
        <v>-5.8999999999999915</v>
      </c>
      <c r="AH30" s="39">
        <f t="shared" ref="AH30:AH37" si="16">AF30/D30*100-100</f>
        <v>-10.905730129390008</v>
      </c>
      <c r="AI30" s="38">
        <f>AF30-AA30</f>
        <v>-0.39999999999999858</v>
      </c>
      <c r="AJ30" s="654">
        <f>AF30/AA30*100-100</f>
        <v>-0.82304526748970375</v>
      </c>
    </row>
    <row r="31" spans="1:36" ht="15" customHeight="1">
      <c r="A31" s="7" t="s">
        <v>28</v>
      </c>
      <c r="B31" s="24">
        <v>2.8</v>
      </c>
      <c r="C31" s="24">
        <v>5.9</v>
      </c>
      <c r="D31" s="24">
        <v>4.8</v>
      </c>
      <c r="E31" s="20">
        <f t="shared" si="0"/>
        <v>2</v>
      </c>
      <c r="F31" s="6">
        <f>D31/B31*100-100</f>
        <v>71.428571428571445</v>
      </c>
      <c r="G31" s="21">
        <f>D31-C31</f>
        <v>-1.1000000000000005</v>
      </c>
      <c r="H31" s="8">
        <f>D31/C31*100-100</f>
        <v>-18.644067796610173</v>
      </c>
      <c r="I31" s="24">
        <v>5.7</v>
      </c>
      <c r="J31" s="174">
        <f t="shared" si="2"/>
        <v>0.90000000000000036</v>
      </c>
      <c r="K31" s="173">
        <f t="shared" si="3"/>
        <v>18.75</v>
      </c>
      <c r="L31" s="24">
        <v>5.5</v>
      </c>
      <c r="M31" s="174">
        <f t="shared" si="4"/>
        <v>0.70000000000000018</v>
      </c>
      <c r="N31" s="173">
        <f t="shared" si="5"/>
        <v>14.583333333333343</v>
      </c>
      <c r="O31" s="175">
        <f t="shared" si="6"/>
        <v>-0.20000000000000018</v>
      </c>
      <c r="P31" s="173">
        <f>L31/I31*100-100</f>
        <v>-3.5087719298245617</v>
      </c>
      <c r="Q31" s="24">
        <v>5.7</v>
      </c>
      <c r="R31" s="174">
        <f t="shared" si="7"/>
        <v>0.90000000000000036</v>
      </c>
      <c r="S31" s="173">
        <f t="shared" si="8"/>
        <v>18.75</v>
      </c>
      <c r="T31" s="183">
        <f t="shared" si="9"/>
        <v>0.20000000000000018</v>
      </c>
      <c r="U31" s="173">
        <f>Q31/L31*100-100</f>
        <v>3.6363636363636402</v>
      </c>
      <c r="V31" s="27">
        <v>5.4</v>
      </c>
      <c r="W31" s="174">
        <f t="shared" si="10"/>
        <v>0.60000000000000053</v>
      </c>
      <c r="X31" s="173">
        <f t="shared" si="11"/>
        <v>12.500000000000028</v>
      </c>
      <c r="Y31" s="207">
        <f t="shared" si="12"/>
        <v>-0.29999999999999982</v>
      </c>
      <c r="Z31" s="181">
        <f>V31/Q31*100-100</f>
        <v>-5.2631578947368354</v>
      </c>
      <c r="AA31" s="24">
        <v>4.7</v>
      </c>
      <c r="AB31" s="207">
        <f t="shared" si="13"/>
        <v>-9.9999999999999645E-2</v>
      </c>
      <c r="AC31" s="181">
        <f t="shared" si="14"/>
        <v>-2.0833333333333286</v>
      </c>
      <c r="AD31" s="207">
        <f>AA31-V31</f>
        <v>-0.70000000000000018</v>
      </c>
      <c r="AE31" s="181">
        <f>AA31/V31*100-100</f>
        <v>-12.962962962962962</v>
      </c>
      <c r="AF31" s="24">
        <v>5.8</v>
      </c>
      <c r="AG31" s="174">
        <f t="shared" si="15"/>
        <v>1</v>
      </c>
      <c r="AH31" s="208">
        <f t="shared" si="16"/>
        <v>20.833333333333329</v>
      </c>
      <c r="AI31" s="174">
        <f>AF31-AA31</f>
        <v>1.0999999999999996</v>
      </c>
      <c r="AJ31" s="208">
        <f>AF31/AA31*100-100</f>
        <v>23.40425531914893</v>
      </c>
    </row>
    <row r="32" spans="1:36" ht="15">
      <c r="A32" s="7" t="s">
        <v>29</v>
      </c>
      <c r="B32" s="22">
        <v>0</v>
      </c>
      <c r="C32" s="19">
        <v>4.5999999999999996</v>
      </c>
      <c r="D32" s="19">
        <v>4.3</v>
      </c>
      <c r="E32" s="20">
        <f t="shared" si="0"/>
        <v>4.3</v>
      </c>
      <c r="F32" s="21" t="s">
        <v>11</v>
      </c>
      <c r="G32" s="21">
        <f t="shared" ref="G32:G39" si="17">D32-C32</f>
        <v>-0.29999999999999982</v>
      </c>
      <c r="H32" s="8">
        <f t="shared" ref="H32:H39" si="18">D32/C32*100-100</f>
        <v>-6.5217391304347814</v>
      </c>
      <c r="I32" s="22">
        <v>1.8</v>
      </c>
      <c r="J32" s="175">
        <f t="shared" si="2"/>
        <v>-2.5</v>
      </c>
      <c r="K32" s="181">
        <f t="shared" si="3"/>
        <v>-58.139534883720927</v>
      </c>
      <c r="L32" s="22">
        <v>3</v>
      </c>
      <c r="M32" s="175">
        <f t="shared" si="4"/>
        <v>-1.2999999999999998</v>
      </c>
      <c r="N32" s="181">
        <f t="shared" si="5"/>
        <v>-30.232558139534888</v>
      </c>
      <c r="O32" s="174">
        <f t="shared" si="6"/>
        <v>1.2</v>
      </c>
      <c r="P32" s="173">
        <f>L32/I32*100-100</f>
        <v>66.666666666666657</v>
      </c>
      <c r="Q32" s="22">
        <v>3</v>
      </c>
      <c r="R32" s="175">
        <f t="shared" si="7"/>
        <v>-1.2999999999999998</v>
      </c>
      <c r="S32" s="181">
        <f t="shared" si="8"/>
        <v>-30.232558139534888</v>
      </c>
      <c r="T32" s="175">
        <f t="shared" si="9"/>
        <v>0</v>
      </c>
      <c r="U32" s="178">
        <f>Q32/L32*100-100</f>
        <v>0</v>
      </c>
      <c r="V32" s="19">
        <v>3.1</v>
      </c>
      <c r="W32" s="175">
        <f t="shared" si="10"/>
        <v>-1.1999999999999997</v>
      </c>
      <c r="X32" s="181">
        <f t="shared" si="11"/>
        <v>-27.906976744186039</v>
      </c>
      <c r="Y32" s="174">
        <f t="shared" si="12"/>
        <v>0.10000000000000009</v>
      </c>
      <c r="Z32" s="208">
        <f>V32/Q32*100-100</f>
        <v>3.3333333333333428</v>
      </c>
      <c r="AA32" s="19">
        <v>3.1</v>
      </c>
      <c r="AB32" s="207">
        <f t="shared" si="13"/>
        <v>-1.1999999999999997</v>
      </c>
      <c r="AC32" s="181">
        <f t="shared" si="14"/>
        <v>-27.906976744186039</v>
      </c>
      <c r="AD32" s="174">
        <f>AA32-V32</f>
        <v>0</v>
      </c>
      <c r="AE32" s="208">
        <f>AA32/V32*100-100</f>
        <v>0</v>
      </c>
      <c r="AF32" s="19">
        <v>3.1</v>
      </c>
      <c r="AG32" s="207">
        <f t="shared" si="15"/>
        <v>-1.1999999999999997</v>
      </c>
      <c r="AH32" s="181">
        <f t="shared" si="16"/>
        <v>-27.906976744186039</v>
      </c>
      <c r="AI32" s="174">
        <f>AF32-AA32</f>
        <v>0</v>
      </c>
      <c r="AJ32" s="208">
        <f>AF32/AA32*100-100</f>
        <v>0</v>
      </c>
    </row>
    <row r="33" spans="1:36" ht="15">
      <c r="A33" s="7" t="s">
        <v>30</v>
      </c>
      <c r="B33" s="22">
        <v>0</v>
      </c>
      <c r="C33" s="29">
        <v>7.9</v>
      </c>
      <c r="D33" s="29">
        <v>7.2</v>
      </c>
      <c r="E33" s="20">
        <f t="shared" si="0"/>
        <v>7.2</v>
      </c>
      <c r="F33" s="21" t="s">
        <v>11</v>
      </c>
      <c r="G33" s="21">
        <f t="shared" si="17"/>
        <v>-0.70000000000000018</v>
      </c>
      <c r="H33" s="8">
        <f t="shared" si="18"/>
        <v>-8.8607594936708836</v>
      </c>
      <c r="I33" s="28">
        <v>7</v>
      </c>
      <c r="J33" s="175">
        <f t="shared" si="2"/>
        <v>-0.20000000000000018</v>
      </c>
      <c r="K33" s="181">
        <f t="shared" si="3"/>
        <v>-2.7777777777777857</v>
      </c>
      <c r="L33" s="28">
        <v>7</v>
      </c>
      <c r="M33" s="175">
        <f t="shared" si="4"/>
        <v>-0.20000000000000018</v>
      </c>
      <c r="N33" s="181">
        <f t="shared" si="5"/>
        <v>-2.7777777777777857</v>
      </c>
      <c r="O33" s="174">
        <f t="shared" si="6"/>
        <v>0</v>
      </c>
      <c r="P33" s="173">
        <f>L33/I33*100-100</f>
        <v>0</v>
      </c>
      <c r="Q33" s="28">
        <v>7</v>
      </c>
      <c r="R33" s="175">
        <f t="shared" si="7"/>
        <v>-0.20000000000000018</v>
      </c>
      <c r="S33" s="181">
        <f t="shared" si="8"/>
        <v>-2.7777777777777857</v>
      </c>
      <c r="T33" s="175">
        <f t="shared" si="9"/>
        <v>0</v>
      </c>
      <c r="U33" s="178">
        <f>Q33/L33*100-100</f>
        <v>0</v>
      </c>
      <c r="V33" s="29">
        <v>7.9</v>
      </c>
      <c r="W33" s="174">
        <f t="shared" si="10"/>
        <v>0.70000000000000018</v>
      </c>
      <c r="X33" s="173">
        <f t="shared" si="11"/>
        <v>9.7222222222222285</v>
      </c>
      <c r="Y33" s="174">
        <f t="shared" si="12"/>
        <v>0.90000000000000036</v>
      </c>
      <c r="Z33" s="208">
        <f>V33/Q33*100-100</f>
        <v>12.857142857142861</v>
      </c>
      <c r="AA33" s="29">
        <v>8.5</v>
      </c>
      <c r="AB33" s="174">
        <f t="shared" si="13"/>
        <v>1.2999999999999998</v>
      </c>
      <c r="AC33" s="208">
        <f t="shared" si="14"/>
        <v>18.055555555555557</v>
      </c>
      <c r="AD33" s="174">
        <f>AA33-V33</f>
        <v>0.59999999999999964</v>
      </c>
      <c r="AE33" s="208">
        <f>AA33/V33*100-100</f>
        <v>7.5949367088607573</v>
      </c>
      <c r="AF33" s="29">
        <v>7.7</v>
      </c>
      <c r="AG33" s="174">
        <f t="shared" si="15"/>
        <v>0.5</v>
      </c>
      <c r="AH33" s="208">
        <f t="shared" si="16"/>
        <v>6.9444444444444429</v>
      </c>
      <c r="AI33" s="207">
        <f>AF33-AA33</f>
        <v>-0.79999999999999982</v>
      </c>
      <c r="AJ33" s="181">
        <f>AF33/AA33*100-100</f>
        <v>-9.4117647058823479</v>
      </c>
    </row>
    <row r="34" spans="1:36" ht="15">
      <c r="A34" s="7" t="s">
        <v>31</v>
      </c>
      <c r="B34" s="35">
        <v>21.8</v>
      </c>
      <c r="C34" s="35">
        <v>14.9</v>
      </c>
      <c r="D34" s="35">
        <v>19</v>
      </c>
      <c r="E34" s="21">
        <f t="shared" si="0"/>
        <v>-2.8000000000000007</v>
      </c>
      <c r="F34" s="8">
        <f>D34/B34*100-100</f>
        <v>-12.844036697247702</v>
      </c>
      <c r="G34" s="20">
        <f t="shared" si="17"/>
        <v>4.0999999999999996</v>
      </c>
      <c r="H34" s="6">
        <f t="shared" si="18"/>
        <v>27.516778523489933</v>
      </c>
      <c r="I34" s="54">
        <v>9.1</v>
      </c>
      <c r="J34" s="175">
        <f t="shared" si="2"/>
        <v>-9.9</v>
      </c>
      <c r="K34" s="181">
        <f t="shared" si="3"/>
        <v>-52.10526315789474</v>
      </c>
      <c r="L34" s="35">
        <v>17.100000000000001</v>
      </c>
      <c r="M34" s="175">
        <f t="shared" si="4"/>
        <v>-1.8999999999999986</v>
      </c>
      <c r="N34" s="181">
        <f t="shared" si="5"/>
        <v>-10</v>
      </c>
      <c r="O34" s="174">
        <f t="shared" si="6"/>
        <v>8.0000000000000018</v>
      </c>
      <c r="P34" s="173">
        <f>L34/I34*100-100</f>
        <v>87.912087912087941</v>
      </c>
      <c r="Q34" s="35">
        <v>15.5</v>
      </c>
      <c r="R34" s="175">
        <f t="shared" si="7"/>
        <v>-3.5</v>
      </c>
      <c r="S34" s="181">
        <f t="shared" si="8"/>
        <v>-18.421052631578945</v>
      </c>
      <c r="T34" s="175">
        <f t="shared" si="9"/>
        <v>-1.6000000000000014</v>
      </c>
      <c r="U34" s="178">
        <f>Q34/L34*100-100</f>
        <v>-9.3567251461988405</v>
      </c>
      <c r="V34" s="35">
        <v>11.3</v>
      </c>
      <c r="W34" s="175">
        <f t="shared" si="10"/>
        <v>-7.6999999999999993</v>
      </c>
      <c r="X34" s="181">
        <f t="shared" si="11"/>
        <v>-40.526315789473678</v>
      </c>
      <c r="Y34" s="175">
        <f t="shared" si="12"/>
        <v>-4.1999999999999993</v>
      </c>
      <c r="Z34" s="178">
        <f>V34/Q34*100-100</f>
        <v>-27.096774193548384</v>
      </c>
      <c r="AA34" s="35">
        <v>9.5</v>
      </c>
      <c r="AB34" s="207">
        <f t="shared" si="13"/>
        <v>-9.5</v>
      </c>
      <c r="AC34" s="181">
        <f t="shared" si="14"/>
        <v>-50</v>
      </c>
      <c r="AD34" s="207">
        <f>AA34-V34</f>
        <v>-1.8000000000000007</v>
      </c>
      <c r="AE34" s="181">
        <f>AA34/V34*100-100</f>
        <v>-15.929203539823007</v>
      </c>
      <c r="AF34" s="29">
        <v>7.8</v>
      </c>
      <c r="AG34" s="207">
        <f t="shared" si="15"/>
        <v>-11.2</v>
      </c>
      <c r="AH34" s="181">
        <f t="shared" si="16"/>
        <v>-58.94736842105263</v>
      </c>
      <c r="AI34" s="207">
        <f>AF34-AA34</f>
        <v>-1.7000000000000002</v>
      </c>
      <c r="AJ34" s="181">
        <f>AF34/AA34*100-100</f>
        <v>-17.89473684210526</v>
      </c>
    </row>
    <row r="35" spans="1:36" ht="15">
      <c r="A35" s="7" t="s">
        <v>32</v>
      </c>
      <c r="B35" s="22">
        <v>0</v>
      </c>
      <c r="C35" s="19">
        <v>0.4</v>
      </c>
      <c r="D35" s="19">
        <v>0.5</v>
      </c>
      <c r="E35" s="20">
        <f t="shared" si="0"/>
        <v>0.5</v>
      </c>
      <c r="F35" s="21" t="s">
        <v>11</v>
      </c>
      <c r="G35" s="20">
        <f t="shared" si="17"/>
        <v>9.9999999999999978E-2</v>
      </c>
      <c r="H35" s="6">
        <f t="shared" si="18"/>
        <v>25</v>
      </c>
      <c r="I35" s="22">
        <v>0</v>
      </c>
      <c r="J35" s="175">
        <f t="shared" si="2"/>
        <v>-0.5</v>
      </c>
      <c r="K35" s="181">
        <f t="shared" si="3"/>
        <v>-100</v>
      </c>
      <c r="L35" s="22">
        <v>0</v>
      </c>
      <c r="M35" s="175">
        <f t="shared" si="4"/>
        <v>-0.5</v>
      </c>
      <c r="N35" s="181">
        <f t="shared" si="5"/>
        <v>-100</v>
      </c>
      <c r="O35" s="175">
        <f t="shared" si="6"/>
        <v>0</v>
      </c>
      <c r="P35" s="175" t="s">
        <v>11</v>
      </c>
      <c r="Q35" s="22">
        <v>0</v>
      </c>
      <c r="R35" s="175">
        <f t="shared" si="7"/>
        <v>-0.5</v>
      </c>
      <c r="S35" s="181">
        <f t="shared" si="8"/>
        <v>-100</v>
      </c>
      <c r="T35" s="175">
        <f t="shared" si="9"/>
        <v>0</v>
      </c>
      <c r="U35" s="175" t="s">
        <v>11</v>
      </c>
      <c r="V35" s="22">
        <v>0</v>
      </c>
      <c r="W35" s="175">
        <f t="shared" si="10"/>
        <v>-0.5</v>
      </c>
      <c r="X35" s="181">
        <f t="shared" si="11"/>
        <v>-100</v>
      </c>
      <c r="Y35" s="175">
        <f t="shared" si="12"/>
        <v>0</v>
      </c>
      <c r="Z35" s="175" t="s">
        <v>11</v>
      </c>
      <c r="AA35" s="22">
        <v>0</v>
      </c>
      <c r="AB35" s="207">
        <f t="shared" si="13"/>
        <v>-0.5</v>
      </c>
      <c r="AC35" s="181">
        <f t="shared" si="14"/>
        <v>-100</v>
      </c>
      <c r="AD35" s="175" t="s">
        <v>11</v>
      </c>
      <c r="AE35" s="175" t="s">
        <v>11</v>
      </c>
      <c r="AF35" s="22">
        <v>0</v>
      </c>
      <c r="AG35" s="207">
        <f t="shared" si="15"/>
        <v>-0.5</v>
      </c>
      <c r="AH35" s="181">
        <f t="shared" si="16"/>
        <v>-100</v>
      </c>
      <c r="AI35" s="175" t="s">
        <v>11</v>
      </c>
      <c r="AJ35" s="175" t="s">
        <v>11</v>
      </c>
    </row>
    <row r="36" spans="1:36" ht="15">
      <c r="A36" s="7" t="s">
        <v>33</v>
      </c>
      <c r="B36" s="35">
        <v>13.6</v>
      </c>
      <c r="C36" s="29">
        <v>0.4</v>
      </c>
      <c r="D36" s="29">
        <v>6.3</v>
      </c>
      <c r="E36" s="21">
        <f t="shared" si="0"/>
        <v>-7.3</v>
      </c>
      <c r="F36" s="8">
        <f>D36/B36*100-100</f>
        <v>-53.67647058823529</v>
      </c>
      <c r="G36" s="20">
        <f t="shared" si="17"/>
        <v>5.8999999999999995</v>
      </c>
      <c r="H36" s="6">
        <f>D36/C36*100-100</f>
        <v>1474.9999999999998</v>
      </c>
      <c r="I36" s="26">
        <v>6.3</v>
      </c>
      <c r="J36" s="175">
        <f t="shared" si="2"/>
        <v>0</v>
      </c>
      <c r="K36" s="178">
        <f t="shared" si="3"/>
        <v>0</v>
      </c>
      <c r="L36" s="25">
        <v>6.3</v>
      </c>
      <c r="M36" s="175">
        <f t="shared" si="4"/>
        <v>0</v>
      </c>
      <c r="N36" s="55">
        <f t="shared" si="5"/>
        <v>0</v>
      </c>
      <c r="O36" s="175">
        <f t="shared" si="6"/>
        <v>0</v>
      </c>
      <c r="P36" s="178">
        <f>L36/I36*100-100</f>
        <v>0</v>
      </c>
      <c r="Q36" s="25">
        <v>6.3</v>
      </c>
      <c r="R36" s="175">
        <f t="shared" si="7"/>
        <v>0</v>
      </c>
      <c r="S36" s="181">
        <f t="shared" si="8"/>
        <v>0</v>
      </c>
      <c r="T36" s="175">
        <f t="shared" si="9"/>
        <v>0</v>
      </c>
      <c r="U36" s="178">
        <f>Q36/L36*100-100</f>
        <v>0</v>
      </c>
      <c r="V36" s="25">
        <v>6.3</v>
      </c>
      <c r="W36" s="175">
        <f t="shared" si="10"/>
        <v>0</v>
      </c>
      <c r="X36" s="181">
        <f t="shared" si="11"/>
        <v>0</v>
      </c>
      <c r="Y36" s="175">
        <f t="shared" si="12"/>
        <v>0</v>
      </c>
      <c r="Z36" s="181">
        <f>V36/Q36*100-100</f>
        <v>0</v>
      </c>
      <c r="AA36" s="68">
        <v>14.2</v>
      </c>
      <c r="AB36" s="174">
        <f t="shared" si="13"/>
        <v>7.8999999999999995</v>
      </c>
      <c r="AC36" s="208">
        <f t="shared" si="14"/>
        <v>125.39682539682539</v>
      </c>
      <c r="AD36" s="174">
        <f>AA36-V36</f>
        <v>7.8999999999999995</v>
      </c>
      <c r="AE36" s="208">
        <f>AA36/V36*100-100</f>
        <v>125.39682539682539</v>
      </c>
      <c r="AF36" s="68">
        <v>15.9</v>
      </c>
      <c r="AG36" s="174">
        <f t="shared" si="15"/>
        <v>9.6000000000000014</v>
      </c>
      <c r="AH36" s="208">
        <f t="shared" si="16"/>
        <v>152.38095238095238</v>
      </c>
      <c r="AI36" s="174">
        <f>AF36-AA36</f>
        <v>1.7000000000000011</v>
      </c>
      <c r="AJ36" s="208">
        <f>AF36/AA36*100-100</f>
        <v>11.971830985915503</v>
      </c>
    </row>
    <row r="37" spans="1:36" ht="15">
      <c r="A37" s="7" t="s">
        <v>34</v>
      </c>
      <c r="B37" s="22">
        <v>0</v>
      </c>
      <c r="C37" s="29">
        <v>8.6999999999999993</v>
      </c>
      <c r="D37" s="29">
        <v>8.5</v>
      </c>
      <c r="E37" s="20">
        <f t="shared" si="0"/>
        <v>8.5</v>
      </c>
      <c r="F37" s="21" t="s">
        <v>11</v>
      </c>
      <c r="G37" s="21">
        <f t="shared" si="17"/>
        <v>-0.19999999999999929</v>
      </c>
      <c r="H37" s="8">
        <f t="shared" si="18"/>
        <v>-2.2988505747126453</v>
      </c>
      <c r="I37" s="26">
        <v>11.1</v>
      </c>
      <c r="J37" s="174">
        <f t="shared" si="2"/>
        <v>2.5999999999999996</v>
      </c>
      <c r="K37" s="173">
        <f t="shared" si="3"/>
        <v>30.588235294117652</v>
      </c>
      <c r="L37" s="29">
        <v>11.1</v>
      </c>
      <c r="M37" s="174">
        <f t="shared" si="4"/>
        <v>2.5999999999999996</v>
      </c>
      <c r="N37" s="6">
        <f t="shared" si="5"/>
        <v>30.588235294117652</v>
      </c>
      <c r="O37" s="175">
        <f t="shared" si="6"/>
        <v>0</v>
      </c>
      <c r="P37" s="178">
        <f>L37/I37*100-100</f>
        <v>0</v>
      </c>
      <c r="Q37" s="68">
        <v>13.1</v>
      </c>
      <c r="R37" s="174">
        <f t="shared" si="7"/>
        <v>4.5999999999999996</v>
      </c>
      <c r="S37" s="173">
        <f t="shared" si="8"/>
        <v>54.117647058823508</v>
      </c>
      <c r="T37" s="183">
        <f t="shared" si="9"/>
        <v>2</v>
      </c>
      <c r="U37" s="173">
        <f>Q37/L37*100-100</f>
        <v>18.018018018018012</v>
      </c>
      <c r="V37" s="25">
        <v>6.7</v>
      </c>
      <c r="W37" s="175">
        <f t="shared" si="10"/>
        <v>-1.7999999999999998</v>
      </c>
      <c r="X37" s="181">
        <f t="shared" si="11"/>
        <v>-21.17647058823529</v>
      </c>
      <c r="Y37" s="207">
        <f t="shared" si="12"/>
        <v>-6.3999999999999995</v>
      </c>
      <c r="Z37" s="181">
        <f>V37/Q37*100-100</f>
        <v>-48.854961832061065</v>
      </c>
      <c r="AA37" s="25">
        <v>7</v>
      </c>
      <c r="AB37" s="207">
        <f t="shared" si="13"/>
        <v>-1.5</v>
      </c>
      <c r="AC37" s="181">
        <f t="shared" si="14"/>
        <v>-17.64705882352942</v>
      </c>
      <c r="AD37" s="174">
        <f>AA37-V37</f>
        <v>0.29999999999999982</v>
      </c>
      <c r="AE37" s="208">
        <f>AA37/V37*100-100</f>
        <v>4.4776119402985017</v>
      </c>
      <c r="AF37" s="25">
        <v>7.1</v>
      </c>
      <c r="AG37" s="207">
        <f t="shared" si="15"/>
        <v>-1.4000000000000004</v>
      </c>
      <c r="AH37" s="181">
        <f t="shared" si="16"/>
        <v>-16.47058823529413</v>
      </c>
      <c r="AI37" s="174">
        <f>AF37-AA37</f>
        <v>9.9999999999999645E-2</v>
      </c>
      <c r="AJ37" s="208">
        <f>AF37/AA37*100-100</f>
        <v>1.4285714285714164</v>
      </c>
    </row>
    <row r="38" spans="1:36" ht="15">
      <c r="A38" s="7" t="s">
        <v>35</v>
      </c>
      <c r="B38" s="22">
        <v>0</v>
      </c>
      <c r="C38" s="28">
        <v>0</v>
      </c>
      <c r="D38" s="28">
        <v>0</v>
      </c>
      <c r="E38" s="20">
        <f t="shared" si="0"/>
        <v>0</v>
      </c>
      <c r="F38" s="21" t="s">
        <v>11</v>
      </c>
      <c r="G38" s="21" t="s">
        <v>11</v>
      </c>
      <c r="H38" s="21" t="s">
        <v>11</v>
      </c>
      <c r="I38" s="28">
        <v>0</v>
      </c>
      <c r="J38" s="21" t="s">
        <v>11</v>
      </c>
      <c r="K38" s="8" t="s">
        <v>11</v>
      </c>
      <c r="L38" s="28">
        <v>0</v>
      </c>
      <c r="M38" s="21" t="s">
        <v>11</v>
      </c>
      <c r="N38" s="8" t="s">
        <v>11</v>
      </c>
      <c r="O38" s="175" t="s">
        <v>11</v>
      </c>
      <c r="P38" s="175" t="s">
        <v>11</v>
      </c>
      <c r="Q38" s="28">
        <v>0</v>
      </c>
      <c r="R38" s="21" t="s">
        <v>11</v>
      </c>
      <c r="S38" s="8" t="s">
        <v>11</v>
      </c>
      <c r="T38" s="175" t="s">
        <v>11</v>
      </c>
      <c r="U38" s="175" t="s">
        <v>11</v>
      </c>
      <c r="V38" s="28">
        <v>0</v>
      </c>
      <c r="W38" s="175" t="s">
        <v>11</v>
      </c>
      <c r="X38" s="175" t="s">
        <v>11</v>
      </c>
      <c r="Y38" s="175" t="s">
        <v>11</v>
      </c>
      <c r="Z38" s="175" t="s">
        <v>11</v>
      </c>
      <c r="AA38" s="28">
        <v>0</v>
      </c>
      <c r="AB38" s="175" t="s">
        <v>11</v>
      </c>
      <c r="AC38" s="175" t="s">
        <v>11</v>
      </c>
      <c r="AD38" s="175" t="s">
        <v>11</v>
      </c>
      <c r="AE38" s="175" t="s">
        <v>11</v>
      </c>
      <c r="AF38" s="28">
        <v>0</v>
      </c>
      <c r="AG38" s="175" t="s">
        <v>11</v>
      </c>
      <c r="AH38" s="175" t="s">
        <v>11</v>
      </c>
      <c r="AI38" s="175" t="s">
        <v>11</v>
      </c>
      <c r="AJ38" s="175" t="s">
        <v>11</v>
      </c>
    </row>
    <row r="39" spans="1:36" ht="15">
      <c r="A39" s="7" t="s">
        <v>36</v>
      </c>
      <c r="B39" s="19">
        <v>8.6</v>
      </c>
      <c r="C39" s="19">
        <v>2.9</v>
      </c>
      <c r="D39" s="19">
        <v>3.5</v>
      </c>
      <c r="E39" s="21">
        <f t="shared" si="0"/>
        <v>-5.0999999999999996</v>
      </c>
      <c r="F39" s="8">
        <f>D39/B39*100-100</f>
        <v>-59.302325581395351</v>
      </c>
      <c r="G39" s="20">
        <f t="shared" si="17"/>
        <v>0.60000000000000009</v>
      </c>
      <c r="H39" s="6">
        <f t="shared" si="18"/>
        <v>20.689655172413794</v>
      </c>
      <c r="I39" s="22">
        <v>0.6</v>
      </c>
      <c r="J39" s="21">
        <f>I39-D39</f>
        <v>-2.9</v>
      </c>
      <c r="K39" s="8">
        <f>I39/D39*100-100</f>
        <v>-82.857142857142861</v>
      </c>
      <c r="L39" s="22">
        <v>0.6</v>
      </c>
      <c r="M39" s="21">
        <f>L39-D39</f>
        <v>-2.9</v>
      </c>
      <c r="N39" s="8">
        <f>L39/D39*100-100</f>
        <v>-82.857142857142861</v>
      </c>
      <c r="O39" s="175">
        <f>L39-I39</f>
        <v>0</v>
      </c>
      <c r="P39" s="178">
        <f>L39/I39*100-100</f>
        <v>0</v>
      </c>
      <c r="Q39" s="22">
        <v>0.6</v>
      </c>
      <c r="R39" s="21">
        <f>Q39-D39</f>
        <v>-2.9</v>
      </c>
      <c r="S39" s="8">
        <f>Q39/D39*100-100</f>
        <v>-82.857142857142861</v>
      </c>
      <c r="T39" s="175">
        <f>Q39-L39</f>
        <v>0</v>
      </c>
      <c r="U39" s="178">
        <f>Q39/L39*100-100</f>
        <v>0</v>
      </c>
      <c r="V39" s="19">
        <v>1.1000000000000001</v>
      </c>
      <c r="W39" s="175">
        <f>V39-D39</f>
        <v>-2.4</v>
      </c>
      <c r="X39" s="181">
        <f>V39/D39*100-100</f>
        <v>-68.571428571428569</v>
      </c>
      <c r="Y39" s="174">
        <f>V39-Q39</f>
        <v>0.50000000000000011</v>
      </c>
      <c r="Z39" s="208">
        <f>V39/Q39*100-100</f>
        <v>83.333333333333343</v>
      </c>
      <c r="AA39" s="19">
        <v>1.6</v>
      </c>
      <c r="AB39" s="207">
        <f>AA39-D39</f>
        <v>-1.9</v>
      </c>
      <c r="AC39" s="181">
        <f>AA39/D39*100-100</f>
        <v>-54.285714285714285</v>
      </c>
      <c r="AD39" s="174">
        <f>AA39-V39</f>
        <v>0.5</v>
      </c>
      <c r="AE39" s="208">
        <f>AA39/V39*100-100</f>
        <v>45.454545454545467</v>
      </c>
      <c r="AF39" s="19">
        <v>0.8</v>
      </c>
      <c r="AG39" s="207">
        <f>AF39-D39</f>
        <v>-2.7</v>
      </c>
      <c r="AH39" s="181">
        <f>AF39/D39*100-100</f>
        <v>-77.142857142857139</v>
      </c>
      <c r="AI39" s="207">
        <f>AF39-AA39</f>
        <v>-0.8</v>
      </c>
      <c r="AJ39" s="181">
        <f>AF39/AA39*100-100</f>
        <v>-50</v>
      </c>
    </row>
    <row r="40" spans="1:36" ht="15">
      <c r="A40" s="7" t="s">
        <v>37</v>
      </c>
      <c r="B40" s="22">
        <v>0</v>
      </c>
      <c r="C40" s="28">
        <v>0</v>
      </c>
      <c r="D40" s="28">
        <v>0</v>
      </c>
      <c r="E40" s="20">
        <f t="shared" si="0"/>
        <v>0</v>
      </c>
      <c r="F40" s="21" t="s">
        <v>11</v>
      </c>
      <c r="G40" s="21" t="s">
        <v>11</v>
      </c>
      <c r="H40" s="21" t="s">
        <v>11</v>
      </c>
      <c r="I40" s="28">
        <v>0</v>
      </c>
      <c r="J40" s="21" t="s">
        <v>11</v>
      </c>
      <c r="K40" s="8" t="s">
        <v>11</v>
      </c>
      <c r="L40" s="28">
        <v>0</v>
      </c>
      <c r="M40" s="21" t="s">
        <v>11</v>
      </c>
      <c r="N40" s="8" t="s">
        <v>11</v>
      </c>
      <c r="O40" s="8" t="s">
        <v>11</v>
      </c>
      <c r="P40" s="8" t="s">
        <v>11</v>
      </c>
      <c r="Q40" s="28">
        <v>0</v>
      </c>
      <c r="R40" s="21" t="s">
        <v>11</v>
      </c>
      <c r="S40" s="8" t="s">
        <v>11</v>
      </c>
      <c r="T40" s="8" t="s">
        <v>11</v>
      </c>
      <c r="U40" s="8" t="s">
        <v>11</v>
      </c>
      <c r="V40" s="28">
        <v>0</v>
      </c>
      <c r="W40" s="175" t="s">
        <v>11</v>
      </c>
      <c r="X40" s="175" t="s">
        <v>11</v>
      </c>
      <c r="Y40" s="8" t="s">
        <v>11</v>
      </c>
      <c r="Z40" s="8" t="s">
        <v>11</v>
      </c>
      <c r="AA40" s="28">
        <v>0</v>
      </c>
      <c r="AB40" s="175" t="s">
        <v>11</v>
      </c>
      <c r="AC40" s="8" t="s">
        <v>11</v>
      </c>
      <c r="AD40" s="8" t="s">
        <v>11</v>
      </c>
      <c r="AE40" s="8" t="s">
        <v>11</v>
      </c>
      <c r="AF40" s="28">
        <v>0</v>
      </c>
      <c r="AG40" s="175" t="s">
        <v>11</v>
      </c>
      <c r="AH40" s="8" t="s">
        <v>11</v>
      </c>
      <c r="AI40" s="8" t="s">
        <v>11</v>
      </c>
      <c r="AJ40" s="8" t="s">
        <v>11</v>
      </c>
    </row>
    <row r="41" spans="1:36" s="12" customFormat="1" ht="15" customHeight="1">
      <c r="A41" s="36" t="s">
        <v>38</v>
      </c>
      <c r="B41" s="37">
        <f>SUM(B42:B47)</f>
        <v>22.9</v>
      </c>
      <c r="C41" s="37">
        <f>SUM(C42:C47)</f>
        <v>22.1</v>
      </c>
      <c r="D41" s="37">
        <f>SUM(D42:D47)</f>
        <v>21.9</v>
      </c>
      <c r="E41" s="38">
        <f t="shared" si="0"/>
        <v>-1</v>
      </c>
      <c r="F41" s="39">
        <f>D41/B41*100-100</f>
        <v>-4.3668122270742344</v>
      </c>
      <c r="G41" s="38">
        <f>D41-C41</f>
        <v>-0.20000000000000284</v>
      </c>
      <c r="H41" s="39">
        <f>D41/C41*100-100</f>
        <v>-0.90497737556562186</v>
      </c>
      <c r="I41" s="37">
        <f>SUM(I42:I47)</f>
        <v>21</v>
      </c>
      <c r="J41" s="38">
        <f>I41-D41</f>
        <v>-0.89999999999999858</v>
      </c>
      <c r="K41" s="39">
        <f>I41/D41*100-100</f>
        <v>-4.1095890410958873</v>
      </c>
      <c r="L41" s="37">
        <f>SUM(L42:L47)</f>
        <v>21</v>
      </c>
      <c r="M41" s="38">
        <f>L41-D41</f>
        <v>-0.89999999999999858</v>
      </c>
      <c r="N41" s="39">
        <f>L41/D41*100-100</f>
        <v>-4.1095890410958873</v>
      </c>
      <c r="O41" s="186">
        <f>L41-I41</f>
        <v>0</v>
      </c>
      <c r="P41" s="187">
        <f>L41/I41*100-100</f>
        <v>0</v>
      </c>
      <c r="Q41" s="37">
        <f>SUM(Q42:Q47)</f>
        <v>21</v>
      </c>
      <c r="R41" s="38">
        <f>Q41-D41</f>
        <v>-0.89999999999999858</v>
      </c>
      <c r="S41" s="39">
        <f>Q41/D41*100-100</f>
        <v>-4.1095890410958873</v>
      </c>
      <c r="T41" s="186">
        <f>Q41-L41</f>
        <v>0</v>
      </c>
      <c r="U41" s="187">
        <f>Q41/L41*100-100</f>
        <v>0</v>
      </c>
      <c r="V41" s="37">
        <f>SUM(V42:V47)</f>
        <v>21</v>
      </c>
      <c r="W41" s="38">
        <f>V41-D41</f>
        <v>-0.89999999999999858</v>
      </c>
      <c r="X41" s="39">
        <f>V41/D41*100-100</f>
        <v>-4.1095890410958873</v>
      </c>
      <c r="Y41" s="186">
        <f>V41-Q41</f>
        <v>0</v>
      </c>
      <c r="Z41" s="187">
        <f>V41/Q41*100-100</f>
        <v>0</v>
      </c>
      <c r="AA41" s="37">
        <f>SUM(AA42:AA47)</f>
        <v>21</v>
      </c>
      <c r="AB41" s="185">
        <f>AA41-D41</f>
        <v>-0.89999999999999858</v>
      </c>
      <c r="AC41" s="39">
        <f>AA41/D41*100-100</f>
        <v>-4.1095890410958873</v>
      </c>
      <c r="AD41" s="38">
        <f>AA41-V41</f>
        <v>0</v>
      </c>
      <c r="AE41" s="654">
        <f>AA41/V41*100-100</f>
        <v>0</v>
      </c>
      <c r="AF41" s="37">
        <f>SUM(AF42:AF47)</f>
        <v>16.5</v>
      </c>
      <c r="AG41" s="185">
        <f>AF41-D41</f>
        <v>-5.3999999999999986</v>
      </c>
      <c r="AH41" s="39">
        <f>AF41/D41*100-100</f>
        <v>-24.657534246575338</v>
      </c>
      <c r="AI41" s="38">
        <f>AF41-AA41</f>
        <v>-4.5</v>
      </c>
      <c r="AJ41" s="654">
        <f>AF41/AA41*100-100</f>
        <v>-21.428571428571431</v>
      </c>
    </row>
    <row r="42" spans="1:36" ht="14.25" customHeight="1">
      <c r="A42" s="7" t="s">
        <v>39</v>
      </c>
      <c r="B42" s="27">
        <v>0</v>
      </c>
      <c r="C42" s="28">
        <v>0</v>
      </c>
      <c r="D42" s="28">
        <v>0</v>
      </c>
      <c r="E42" s="8" t="s">
        <v>11</v>
      </c>
      <c r="F42" s="8" t="s">
        <v>11</v>
      </c>
      <c r="G42" s="21" t="s">
        <v>11</v>
      </c>
      <c r="H42" s="8" t="s">
        <v>11</v>
      </c>
      <c r="I42" s="28">
        <v>0</v>
      </c>
      <c r="J42" s="21" t="s">
        <v>11</v>
      </c>
      <c r="K42" s="8" t="s">
        <v>11</v>
      </c>
      <c r="L42" s="28">
        <v>0</v>
      </c>
      <c r="M42" s="21" t="s">
        <v>11</v>
      </c>
      <c r="N42" s="8" t="s">
        <v>11</v>
      </c>
      <c r="O42" s="21" t="s">
        <v>11</v>
      </c>
      <c r="P42" s="8" t="s">
        <v>11</v>
      </c>
      <c r="Q42" s="28">
        <v>0</v>
      </c>
      <c r="R42" s="21" t="s">
        <v>11</v>
      </c>
      <c r="S42" s="8" t="s">
        <v>11</v>
      </c>
      <c r="T42" s="21" t="s">
        <v>11</v>
      </c>
      <c r="U42" s="8" t="s">
        <v>11</v>
      </c>
      <c r="V42" s="28">
        <v>0</v>
      </c>
      <c r="W42" s="21" t="s">
        <v>11</v>
      </c>
      <c r="X42" s="8" t="s">
        <v>11</v>
      </c>
      <c r="Y42" s="21" t="s">
        <v>11</v>
      </c>
      <c r="Z42" s="8" t="s">
        <v>11</v>
      </c>
      <c r="AA42" s="28">
        <v>0</v>
      </c>
      <c r="AB42" s="8" t="s">
        <v>11</v>
      </c>
      <c r="AC42" s="8" t="s">
        <v>11</v>
      </c>
      <c r="AD42" s="21" t="s">
        <v>11</v>
      </c>
      <c r="AE42" s="8" t="s">
        <v>11</v>
      </c>
      <c r="AF42" s="28">
        <v>0</v>
      </c>
      <c r="AG42" s="8" t="s">
        <v>11</v>
      </c>
      <c r="AH42" s="8" t="s">
        <v>11</v>
      </c>
      <c r="AI42" s="21" t="s">
        <v>11</v>
      </c>
      <c r="AJ42" s="8" t="s">
        <v>11</v>
      </c>
    </row>
    <row r="43" spans="1:36" ht="15">
      <c r="A43" s="7" t="s">
        <v>43</v>
      </c>
      <c r="B43" s="19">
        <v>1.9</v>
      </c>
      <c r="C43" s="29">
        <v>1.1000000000000001</v>
      </c>
      <c r="D43" s="28">
        <v>0.9</v>
      </c>
      <c r="E43" s="21">
        <f>D43-B43</f>
        <v>-0.99999999999999989</v>
      </c>
      <c r="F43" s="8">
        <f>D43/B43*100-100</f>
        <v>-52.631578947368418</v>
      </c>
      <c r="G43" s="21">
        <f>D43-C43</f>
        <v>-0.20000000000000007</v>
      </c>
      <c r="H43" s="8">
        <f>D43/C43*100-100</f>
        <v>-18.181818181818187</v>
      </c>
      <c r="I43" s="28">
        <v>0</v>
      </c>
      <c r="J43" s="21">
        <f>I43-D43</f>
        <v>-0.9</v>
      </c>
      <c r="K43" s="8">
        <f>I43/D43*100-100</f>
        <v>-100</v>
      </c>
      <c r="L43" s="28">
        <v>0</v>
      </c>
      <c r="M43" s="21">
        <f>L43-D43</f>
        <v>-0.9</v>
      </c>
      <c r="N43" s="8">
        <f>L43/D43*100-100</f>
        <v>-100</v>
      </c>
      <c r="O43" s="21" t="s">
        <v>11</v>
      </c>
      <c r="P43" s="8" t="s">
        <v>11</v>
      </c>
      <c r="Q43" s="28">
        <v>0</v>
      </c>
      <c r="R43" s="21">
        <f>Q43-D43</f>
        <v>-0.9</v>
      </c>
      <c r="S43" s="8">
        <f>Q43/D43*100-100</f>
        <v>-100</v>
      </c>
      <c r="T43" s="21" t="s">
        <v>11</v>
      </c>
      <c r="U43" s="8" t="s">
        <v>11</v>
      </c>
      <c r="V43" s="28">
        <v>0</v>
      </c>
      <c r="W43" s="21">
        <f>V43-D43</f>
        <v>-0.9</v>
      </c>
      <c r="X43" s="8">
        <f>V43/D43*100-100</f>
        <v>-100</v>
      </c>
      <c r="Y43" s="21" t="s">
        <v>11</v>
      </c>
      <c r="Z43" s="8" t="s">
        <v>11</v>
      </c>
      <c r="AA43" s="28">
        <v>0</v>
      </c>
      <c r="AB43" s="207">
        <f>AA43-D43</f>
        <v>-0.9</v>
      </c>
      <c r="AC43" s="8">
        <f>AA43/D43*100-100</f>
        <v>-100</v>
      </c>
      <c r="AD43" s="21" t="s">
        <v>11</v>
      </c>
      <c r="AE43" s="8" t="s">
        <v>11</v>
      </c>
      <c r="AF43" s="28">
        <v>0</v>
      </c>
      <c r="AG43" s="207">
        <f>AF43-D43</f>
        <v>-0.9</v>
      </c>
      <c r="AH43" s="8">
        <f>AF43/D43*100-100</f>
        <v>-100</v>
      </c>
      <c r="AI43" s="21" t="s">
        <v>11</v>
      </c>
      <c r="AJ43" s="8" t="s">
        <v>11</v>
      </c>
    </row>
    <row r="44" spans="1:36" ht="15">
      <c r="A44" s="7" t="s">
        <v>47</v>
      </c>
      <c r="B44" s="22">
        <v>0</v>
      </c>
      <c r="C44" s="19">
        <v>4.0999999999999996</v>
      </c>
      <c r="D44" s="22">
        <v>4.0999999999999996</v>
      </c>
      <c r="E44" s="21">
        <f>D44-B44</f>
        <v>4.0999999999999996</v>
      </c>
      <c r="F44" s="8" t="s">
        <v>11</v>
      </c>
      <c r="G44" s="21">
        <f>D44-C44</f>
        <v>0</v>
      </c>
      <c r="H44" s="8" t="s">
        <v>11</v>
      </c>
      <c r="I44" s="19">
        <v>4.0999999999999996</v>
      </c>
      <c r="J44" s="21">
        <f>I44-D44</f>
        <v>0</v>
      </c>
      <c r="K44" s="55">
        <f>I44/D44*100-100</f>
        <v>0</v>
      </c>
      <c r="L44" s="19">
        <v>4.0999999999999996</v>
      </c>
      <c r="M44" s="21">
        <f>L44-D44</f>
        <v>0</v>
      </c>
      <c r="N44" s="55">
        <f>L44/D44*100-100</f>
        <v>0</v>
      </c>
      <c r="O44" s="21">
        <f>L44-I44</f>
        <v>0</v>
      </c>
      <c r="P44" s="55">
        <f>L44/I44*100-100</f>
        <v>0</v>
      </c>
      <c r="Q44" s="19">
        <v>4.0999999999999996</v>
      </c>
      <c r="R44" s="21">
        <f>Q44-D44</f>
        <v>0</v>
      </c>
      <c r="S44" s="8">
        <f>Q44/D44*100-100</f>
        <v>0</v>
      </c>
      <c r="T44" s="21">
        <f>Q44-L44</f>
        <v>0</v>
      </c>
      <c r="U44" s="55">
        <f>Q44/L44*100-100</f>
        <v>0</v>
      </c>
      <c r="V44" s="19">
        <v>4.0999999999999996</v>
      </c>
      <c r="W44" s="21">
        <f>V44-D44</f>
        <v>0</v>
      </c>
      <c r="X44" s="8">
        <f>V44/D44*100-100</f>
        <v>0</v>
      </c>
      <c r="Y44" s="21">
        <f>V44-Q44</f>
        <v>0</v>
      </c>
      <c r="Z44" s="55">
        <f>V44/Q44*100-100</f>
        <v>0</v>
      </c>
      <c r="AA44" s="19">
        <v>4.0999999999999996</v>
      </c>
      <c r="AB44" s="175">
        <f>AA44-D44</f>
        <v>0</v>
      </c>
      <c r="AC44" s="8">
        <f>AA44/D44*100-100</f>
        <v>0</v>
      </c>
      <c r="AD44" s="21">
        <f>AA44-V44</f>
        <v>0</v>
      </c>
      <c r="AE44" s="55">
        <f>AA44/V44*100-100</f>
        <v>0</v>
      </c>
      <c r="AF44" s="19">
        <v>2.1</v>
      </c>
      <c r="AG44" s="207">
        <f>AF44-D44</f>
        <v>-1.9999999999999996</v>
      </c>
      <c r="AH44" s="8">
        <f>AF44/D44*100-100</f>
        <v>-48.780487804878049</v>
      </c>
      <c r="AI44" s="59">
        <f>AF44-AA44</f>
        <v>-1.9999999999999996</v>
      </c>
      <c r="AJ44" s="8">
        <f>AF44/AA44*100-100</f>
        <v>-48.780487804878049</v>
      </c>
    </row>
    <row r="45" spans="1:36" ht="15">
      <c r="A45" s="7" t="s">
        <v>49</v>
      </c>
      <c r="B45" s="19">
        <v>2.5</v>
      </c>
      <c r="C45" s="29">
        <v>2.5</v>
      </c>
      <c r="D45" s="28">
        <v>2.5</v>
      </c>
      <c r="E45" s="21">
        <f>D45-B45</f>
        <v>0</v>
      </c>
      <c r="F45" s="8">
        <f>D45/B45*100-100</f>
        <v>0</v>
      </c>
      <c r="G45" s="21">
        <f>D45-C45</f>
        <v>0</v>
      </c>
      <c r="H45" s="55">
        <f>D45/C45*100-100</f>
        <v>0</v>
      </c>
      <c r="I45" s="29">
        <v>2.5</v>
      </c>
      <c r="J45" s="21">
        <f>I45-D45</f>
        <v>0</v>
      </c>
      <c r="K45" s="55">
        <f>I45/D45*100-100</f>
        <v>0</v>
      </c>
      <c r="L45" s="29">
        <v>2.5</v>
      </c>
      <c r="M45" s="21">
        <f>L45-D45</f>
        <v>0</v>
      </c>
      <c r="N45" s="55">
        <f>L45/D45*100-100</f>
        <v>0</v>
      </c>
      <c r="O45" s="21">
        <f>L45-I45</f>
        <v>0</v>
      </c>
      <c r="P45" s="55">
        <f>L45/I45*100-100</f>
        <v>0</v>
      </c>
      <c r="Q45" s="29">
        <v>2.5</v>
      </c>
      <c r="R45" s="21">
        <f>Q45-D45</f>
        <v>0</v>
      </c>
      <c r="S45" s="8">
        <f>Q45/D45*100-100</f>
        <v>0</v>
      </c>
      <c r="T45" s="21">
        <f>Q45-L45</f>
        <v>0</v>
      </c>
      <c r="U45" s="55">
        <f>Q45/L45*100-100</f>
        <v>0</v>
      </c>
      <c r="V45" s="29">
        <v>2.5</v>
      </c>
      <c r="W45" s="21">
        <f>V45-D45</f>
        <v>0</v>
      </c>
      <c r="X45" s="8">
        <f>V45/D45*100-100</f>
        <v>0</v>
      </c>
      <c r="Y45" s="21">
        <f>V45-Q45</f>
        <v>0</v>
      </c>
      <c r="Z45" s="55">
        <f>V45/Q45*100-100</f>
        <v>0</v>
      </c>
      <c r="AA45" s="29">
        <v>2.5</v>
      </c>
      <c r="AB45" s="175">
        <f>AA45-D45</f>
        <v>0</v>
      </c>
      <c r="AC45" s="8">
        <f>AA45/D45*100-100</f>
        <v>0</v>
      </c>
      <c r="AD45" s="21">
        <f>AA45-V45</f>
        <v>0</v>
      </c>
      <c r="AE45" s="55">
        <f>AA45/V45*100-100</f>
        <v>0</v>
      </c>
      <c r="AF45" s="28">
        <v>0</v>
      </c>
      <c r="AG45" s="207">
        <f>AF45-D45</f>
        <v>-2.5</v>
      </c>
      <c r="AH45" s="8">
        <f>AF45/D45*100-100</f>
        <v>-100</v>
      </c>
      <c r="AI45" s="59">
        <f>AF45-AA45</f>
        <v>-2.5</v>
      </c>
      <c r="AJ45" s="8">
        <f>AF45/AA45*100-100</f>
        <v>-100</v>
      </c>
    </row>
    <row r="46" spans="1:36" ht="15">
      <c r="A46" s="7" t="s">
        <v>50</v>
      </c>
      <c r="B46" s="35">
        <v>18.5</v>
      </c>
      <c r="C46" s="35">
        <v>14.4</v>
      </c>
      <c r="D46" s="35">
        <v>14.4</v>
      </c>
      <c r="E46" s="21">
        <f>D46-B46</f>
        <v>-4.0999999999999996</v>
      </c>
      <c r="F46" s="6">
        <f>D46/B46*100-100</f>
        <v>-22.162162162162161</v>
      </c>
      <c r="G46" s="20">
        <f>D46-C46</f>
        <v>0</v>
      </c>
      <c r="H46" s="184">
        <f>D46/C46*100-100</f>
        <v>0</v>
      </c>
      <c r="I46" s="35">
        <v>14.4</v>
      </c>
      <c r="J46" s="21">
        <f>I46-D46</f>
        <v>0</v>
      </c>
      <c r="K46" s="55">
        <f>I46/D46*100-100</f>
        <v>0</v>
      </c>
      <c r="L46" s="35">
        <v>14.4</v>
      </c>
      <c r="M46" s="21">
        <f>L46-D46</f>
        <v>0</v>
      </c>
      <c r="N46" s="55">
        <f>L46/D46*100-100</f>
        <v>0</v>
      </c>
      <c r="O46" s="21">
        <f>L46-I46</f>
        <v>0</v>
      </c>
      <c r="P46" s="55">
        <f>L46/I46*100-100</f>
        <v>0</v>
      </c>
      <c r="Q46" s="35">
        <v>14.4</v>
      </c>
      <c r="R46" s="21">
        <f>Q46-D46</f>
        <v>0</v>
      </c>
      <c r="S46" s="8">
        <f>Q46/D46*100-100</f>
        <v>0</v>
      </c>
      <c r="T46" s="21">
        <f>Q46-L46</f>
        <v>0</v>
      </c>
      <c r="U46" s="55">
        <f>Q46/L46*100-100</f>
        <v>0</v>
      </c>
      <c r="V46" s="35">
        <v>14.4</v>
      </c>
      <c r="W46" s="21">
        <f>V46-D46</f>
        <v>0</v>
      </c>
      <c r="X46" s="8">
        <f>V46/D46*100-100</f>
        <v>0</v>
      </c>
      <c r="Y46" s="21">
        <f>V46-Q46</f>
        <v>0</v>
      </c>
      <c r="Z46" s="55">
        <f>V46/Q46*100-100</f>
        <v>0</v>
      </c>
      <c r="AA46" s="35">
        <v>14.4</v>
      </c>
      <c r="AB46" s="175">
        <f>AA46-D46</f>
        <v>0</v>
      </c>
      <c r="AC46" s="8">
        <f>AA46/D46*100-100</f>
        <v>0</v>
      </c>
      <c r="AD46" s="21">
        <f>AA46-V46</f>
        <v>0</v>
      </c>
      <c r="AE46" s="55">
        <f>AA46/V46*100-100</f>
        <v>0</v>
      </c>
      <c r="AF46" s="35">
        <v>14.4</v>
      </c>
      <c r="AG46" s="207">
        <f>AF46-D46</f>
        <v>0</v>
      </c>
      <c r="AH46" s="8">
        <f>AF46/D46*100-100</f>
        <v>0</v>
      </c>
      <c r="AI46" s="21">
        <f>AF46-AA46</f>
        <v>0</v>
      </c>
      <c r="AJ46" s="55">
        <f>AF46/AA46*100-100</f>
        <v>0</v>
      </c>
    </row>
    <row r="47" spans="1:36" ht="14.25">
      <c r="A47" s="7" t="s">
        <v>51</v>
      </c>
      <c r="B47" s="22">
        <v>0</v>
      </c>
      <c r="C47" s="28">
        <v>0</v>
      </c>
      <c r="D47" s="28">
        <v>0</v>
      </c>
      <c r="E47" s="21" t="s">
        <v>11</v>
      </c>
      <c r="F47" s="55" t="s">
        <v>11</v>
      </c>
      <c r="G47" s="55" t="s">
        <v>11</v>
      </c>
      <c r="H47" s="55" t="s">
        <v>11</v>
      </c>
      <c r="I47" s="28">
        <v>0</v>
      </c>
      <c r="J47" s="55" t="s">
        <v>11</v>
      </c>
      <c r="K47" s="55" t="s">
        <v>11</v>
      </c>
      <c r="L47" s="28">
        <v>0</v>
      </c>
      <c r="M47" s="55" t="s">
        <v>11</v>
      </c>
      <c r="N47" s="55" t="s">
        <v>11</v>
      </c>
      <c r="O47" s="21" t="s">
        <v>11</v>
      </c>
      <c r="P47" s="8" t="s">
        <v>11</v>
      </c>
      <c r="Q47" s="28">
        <v>0</v>
      </c>
      <c r="R47" s="55" t="s">
        <v>11</v>
      </c>
      <c r="S47" s="55" t="s">
        <v>11</v>
      </c>
      <c r="T47" s="21" t="s">
        <v>11</v>
      </c>
      <c r="U47" s="8" t="s">
        <v>11</v>
      </c>
      <c r="V47" s="28">
        <v>0</v>
      </c>
      <c r="W47" s="55" t="s">
        <v>11</v>
      </c>
      <c r="X47" s="21" t="s">
        <v>11</v>
      </c>
      <c r="Y47" s="21" t="s">
        <v>11</v>
      </c>
      <c r="Z47" s="8" t="s">
        <v>11</v>
      </c>
      <c r="AA47" s="28">
        <v>0</v>
      </c>
      <c r="AB47" s="21" t="s">
        <v>11</v>
      </c>
      <c r="AC47" s="21" t="s">
        <v>11</v>
      </c>
      <c r="AD47" s="21" t="s">
        <v>11</v>
      </c>
      <c r="AE47" s="8" t="s">
        <v>11</v>
      </c>
      <c r="AF47" s="28">
        <v>0</v>
      </c>
      <c r="AG47" s="21" t="s">
        <v>11</v>
      </c>
      <c r="AH47" s="21" t="s">
        <v>11</v>
      </c>
      <c r="AI47" s="21" t="s">
        <v>11</v>
      </c>
      <c r="AJ47" s="8" t="s">
        <v>11</v>
      </c>
    </row>
    <row r="48" spans="1:36" ht="30">
      <c r="A48" s="36" t="s">
        <v>100</v>
      </c>
      <c r="B48" s="37">
        <f>SUM(B49:B55)</f>
        <v>16.8</v>
      </c>
      <c r="C48" s="37">
        <f>SUM(C49:C55)</f>
        <v>12.8</v>
      </c>
      <c r="D48" s="37">
        <f>SUM(D49:D55)</f>
        <v>12.8</v>
      </c>
      <c r="E48" s="38">
        <f>D48-B48</f>
        <v>-4</v>
      </c>
      <c r="F48" s="39">
        <f>D48/B48*100-100</f>
        <v>-23.80952380952381</v>
      </c>
      <c r="G48" s="38">
        <f>D48-C48</f>
        <v>0</v>
      </c>
      <c r="H48" s="39">
        <f>D48/C48*100-100</f>
        <v>0</v>
      </c>
      <c r="I48" s="37">
        <f>SUM(I49:I55)</f>
        <v>12.8</v>
      </c>
      <c r="J48" s="38">
        <f>I48-D48</f>
        <v>0</v>
      </c>
      <c r="K48" s="39">
        <f>I48/D48*100-100</f>
        <v>0</v>
      </c>
      <c r="L48" s="37">
        <f>SUM(L49:L55)</f>
        <v>12.8</v>
      </c>
      <c r="M48" s="38">
        <f>L48-D48</f>
        <v>0</v>
      </c>
      <c r="N48" s="39">
        <f>L48/D48*100-100</f>
        <v>0</v>
      </c>
      <c r="O48" s="38">
        <f>L48-I48</f>
        <v>0</v>
      </c>
      <c r="P48" s="39">
        <f>L48/I48*100-100</f>
        <v>0</v>
      </c>
      <c r="Q48" s="37">
        <f>SUM(Q49:Q55)</f>
        <v>7.9</v>
      </c>
      <c r="R48" s="38">
        <f>Q48-D48</f>
        <v>-4.9000000000000004</v>
      </c>
      <c r="S48" s="39">
        <f>Q48/D48*100-100</f>
        <v>-38.28125</v>
      </c>
      <c r="T48" s="38">
        <f>Q48-L48</f>
        <v>-4.9000000000000004</v>
      </c>
      <c r="U48" s="39">
        <f>Q48/L48*100-100</f>
        <v>-38.28125</v>
      </c>
      <c r="V48" s="37">
        <f>SUM(V49:V55)</f>
        <v>7.5</v>
      </c>
      <c r="W48" s="38">
        <f>V48-D48</f>
        <v>-5.3000000000000007</v>
      </c>
      <c r="X48" s="39">
        <f>V48/D48*100-100</f>
        <v>-41.40625</v>
      </c>
      <c r="Y48" s="38">
        <f>V48-Q48</f>
        <v>-0.40000000000000036</v>
      </c>
      <c r="Z48" s="39">
        <f>V48/Q48*100-100</f>
        <v>-5.0632911392405049</v>
      </c>
      <c r="AA48" s="37">
        <f>SUM(AA49:AA55)</f>
        <v>10.8</v>
      </c>
      <c r="AB48" s="185">
        <f>AA48-D48</f>
        <v>-2</v>
      </c>
      <c r="AC48" s="39">
        <f>AA48/D48*100-100</f>
        <v>-15.625</v>
      </c>
      <c r="AD48" s="38">
        <f>AA48-V48</f>
        <v>3.3000000000000007</v>
      </c>
      <c r="AE48" s="654">
        <f>AA48/V48*100-100</f>
        <v>44.000000000000028</v>
      </c>
      <c r="AF48" s="37">
        <f>SUM(AF49:AF55)</f>
        <v>9.6</v>
      </c>
      <c r="AG48" s="185">
        <f>AF48-D48</f>
        <v>-3.2000000000000011</v>
      </c>
      <c r="AH48" s="39">
        <f>AF48/D48*100-100</f>
        <v>-25.000000000000014</v>
      </c>
      <c r="AI48" s="38">
        <f>AF48-AA48</f>
        <v>-1.2000000000000011</v>
      </c>
      <c r="AJ48" s="654">
        <f>AF48/AA48*100-100</f>
        <v>-11.111111111111114</v>
      </c>
    </row>
    <row r="49" spans="1:36" ht="15" customHeight="1">
      <c r="A49" s="7" t="s">
        <v>40</v>
      </c>
      <c r="B49" s="35">
        <v>15.8</v>
      </c>
      <c r="C49" s="83">
        <v>12.8</v>
      </c>
      <c r="D49" s="83">
        <v>12.8</v>
      </c>
      <c r="E49" s="21">
        <f>D49-B49</f>
        <v>-3</v>
      </c>
      <c r="F49" s="8">
        <f>D49/B49*100-100</f>
        <v>-18.987341772151893</v>
      </c>
      <c r="G49" s="20">
        <f>D49-C49</f>
        <v>0</v>
      </c>
      <c r="H49" s="173">
        <f>D49/C49*100-100</f>
        <v>0</v>
      </c>
      <c r="I49" s="68">
        <v>12.8</v>
      </c>
      <c r="J49" s="20">
        <f>I49-D49</f>
        <v>0</v>
      </c>
      <c r="K49" s="173">
        <f>I49/D49*100-100</f>
        <v>0</v>
      </c>
      <c r="L49" s="68">
        <v>12.8</v>
      </c>
      <c r="M49" s="176">
        <f>L49-D49</f>
        <v>0</v>
      </c>
      <c r="N49" s="177">
        <f>L49/D49*100-100</f>
        <v>0</v>
      </c>
      <c r="O49" s="174">
        <f>L49-I49</f>
        <v>0</v>
      </c>
      <c r="P49" s="173">
        <f>L49/I49*100-100</f>
        <v>0</v>
      </c>
      <c r="Q49" s="29">
        <v>7.9</v>
      </c>
      <c r="R49" s="176">
        <f>Q49-D49</f>
        <v>-4.9000000000000004</v>
      </c>
      <c r="S49" s="177">
        <f>Q49/D49*100-100</f>
        <v>-38.28125</v>
      </c>
      <c r="T49" s="174">
        <f>Q49-L49</f>
        <v>-4.9000000000000004</v>
      </c>
      <c r="U49" s="173">
        <f>Q49/L49*100-100</f>
        <v>-38.28125</v>
      </c>
      <c r="V49" s="29">
        <v>7.5</v>
      </c>
      <c r="W49" s="209">
        <f>V49-D49</f>
        <v>-5.3000000000000007</v>
      </c>
      <c r="X49" s="210">
        <f>V49/D49*100-100</f>
        <v>-41.40625</v>
      </c>
      <c r="Y49" s="175">
        <f>V49-Q49</f>
        <v>-0.40000000000000036</v>
      </c>
      <c r="Z49" s="181">
        <f>V49/Q49*100-100</f>
        <v>-5.0632911392405049</v>
      </c>
      <c r="AA49" s="68">
        <v>10.8</v>
      </c>
      <c r="AB49" s="207">
        <f>AA49-D49</f>
        <v>-2</v>
      </c>
      <c r="AC49" s="210">
        <f>AA49/D49*100-100</f>
        <v>-15.625</v>
      </c>
      <c r="AD49" s="174">
        <f>AA49-V49</f>
        <v>3.3000000000000007</v>
      </c>
      <c r="AE49" s="208">
        <f>AA49/V49*100-100</f>
        <v>44.000000000000028</v>
      </c>
      <c r="AF49" s="68">
        <v>9.6</v>
      </c>
      <c r="AG49" s="207">
        <f>AF49-D49</f>
        <v>-3.2000000000000011</v>
      </c>
      <c r="AH49" s="210">
        <f>AF49/D49*100-100</f>
        <v>-25.000000000000014</v>
      </c>
      <c r="AI49" s="207">
        <f>AF49-AA49</f>
        <v>-1.2000000000000011</v>
      </c>
      <c r="AJ49" s="181">
        <f>AF49/AA49*100-100</f>
        <v>-11.111111111111114</v>
      </c>
    </row>
    <row r="50" spans="1:36" ht="14.25">
      <c r="A50" s="7" t="s">
        <v>41</v>
      </c>
      <c r="B50" s="22">
        <v>0</v>
      </c>
      <c r="C50" s="28">
        <v>0</v>
      </c>
      <c r="D50" s="28">
        <v>0</v>
      </c>
      <c r="E50" s="21" t="s">
        <v>11</v>
      </c>
      <c r="F50" s="8" t="s">
        <v>11</v>
      </c>
      <c r="G50" s="21" t="s">
        <v>11</v>
      </c>
      <c r="H50" s="8" t="s">
        <v>11</v>
      </c>
      <c r="I50" s="28">
        <v>0</v>
      </c>
      <c r="J50" s="21" t="s">
        <v>11</v>
      </c>
      <c r="K50" s="8" t="s">
        <v>11</v>
      </c>
      <c r="L50" s="28">
        <v>0</v>
      </c>
      <c r="M50" s="21" t="s">
        <v>11</v>
      </c>
      <c r="N50" s="8" t="s">
        <v>11</v>
      </c>
      <c r="O50" s="21" t="s">
        <v>11</v>
      </c>
      <c r="P50" s="8" t="s">
        <v>11</v>
      </c>
      <c r="Q50" s="28">
        <v>0</v>
      </c>
      <c r="R50" s="21" t="s">
        <v>11</v>
      </c>
      <c r="S50" s="8" t="s">
        <v>11</v>
      </c>
      <c r="T50" s="21" t="s">
        <v>11</v>
      </c>
      <c r="U50" s="8" t="s">
        <v>11</v>
      </c>
      <c r="V50" s="28">
        <v>0</v>
      </c>
      <c r="W50" s="21" t="s">
        <v>11</v>
      </c>
      <c r="X50" s="8" t="s">
        <v>11</v>
      </c>
      <c r="Y50" s="21" t="s">
        <v>11</v>
      </c>
      <c r="Z50" s="8" t="s">
        <v>11</v>
      </c>
      <c r="AA50" s="28">
        <v>0</v>
      </c>
      <c r="AB50" s="8" t="s">
        <v>11</v>
      </c>
      <c r="AC50" s="8" t="s">
        <v>11</v>
      </c>
      <c r="AD50" s="21" t="s">
        <v>11</v>
      </c>
      <c r="AE50" s="8" t="s">
        <v>11</v>
      </c>
      <c r="AF50" s="28">
        <v>0</v>
      </c>
      <c r="AG50" s="8" t="s">
        <v>11</v>
      </c>
      <c r="AH50" s="8" t="s">
        <v>11</v>
      </c>
      <c r="AI50" s="21" t="s">
        <v>11</v>
      </c>
      <c r="AJ50" s="8" t="s">
        <v>11</v>
      </c>
    </row>
    <row r="51" spans="1:36" ht="14.25" customHeight="1">
      <c r="A51" s="7" t="s">
        <v>42</v>
      </c>
      <c r="B51" s="28">
        <v>0</v>
      </c>
      <c r="C51" s="28">
        <v>0</v>
      </c>
      <c r="D51" s="28">
        <v>0</v>
      </c>
      <c r="E51" s="21" t="s">
        <v>11</v>
      </c>
      <c r="F51" s="8" t="s">
        <v>11</v>
      </c>
      <c r="G51" s="21" t="s">
        <v>11</v>
      </c>
      <c r="H51" s="8" t="s">
        <v>11</v>
      </c>
      <c r="I51" s="28">
        <v>0</v>
      </c>
      <c r="J51" s="21" t="s">
        <v>11</v>
      </c>
      <c r="K51" s="8" t="s">
        <v>11</v>
      </c>
      <c r="L51" s="28">
        <v>0</v>
      </c>
      <c r="M51" s="21" t="s">
        <v>11</v>
      </c>
      <c r="N51" s="8" t="s">
        <v>11</v>
      </c>
      <c r="O51" s="21" t="s">
        <v>11</v>
      </c>
      <c r="P51" s="8" t="s">
        <v>11</v>
      </c>
      <c r="Q51" s="28">
        <v>0</v>
      </c>
      <c r="R51" s="21" t="s">
        <v>11</v>
      </c>
      <c r="S51" s="8" t="s">
        <v>11</v>
      </c>
      <c r="T51" s="21" t="s">
        <v>11</v>
      </c>
      <c r="U51" s="8" t="s">
        <v>11</v>
      </c>
      <c r="V51" s="28">
        <v>0</v>
      </c>
      <c r="W51" s="21" t="s">
        <v>11</v>
      </c>
      <c r="X51" s="8" t="s">
        <v>11</v>
      </c>
      <c r="Y51" s="21" t="s">
        <v>11</v>
      </c>
      <c r="Z51" s="8" t="s">
        <v>11</v>
      </c>
      <c r="AA51" s="28">
        <v>0</v>
      </c>
      <c r="AB51" s="8" t="s">
        <v>11</v>
      </c>
      <c r="AC51" s="8" t="s">
        <v>11</v>
      </c>
      <c r="AD51" s="21" t="s">
        <v>11</v>
      </c>
      <c r="AE51" s="8" t="s">
        <v>11</v>
      </c>
      <c r="AF51" s="28">
        <v>0</v>
      </c>
      <c r="AG51" s="8" t="s">
        <v>11</v>
      </c>
      <c r="AH51" s="8" t="s">
        <v>11</v>
      </c>
      <c r="AI51" s="21" t="s">
        <v>11</v>
      </c>
      <c r="AJ51" s="8" t="s">
        <v>11</v>
      </c>
    </row>
    <row r="52" spans="1:36" ht="15" customHeight="1">
      <c r="A52" s="15" t="s">
        <v>44</v>
      </c>
      <c r="B52" s="28">
        <v>0</v>
      </c>
      <c r="C52" s="28">
        <v>0</v>
      </c>
      <c r="D52" s="28">
        <v>0</v>
      </c>
      <c r="E52" s="21" t="s">
        <v>11</v>
      </c>
      <c r="F52" s="8" t="s">
        <v>11</v>
      </c>
      <c r="G52" s="21" t="s">
        <v>11</v>
      </c>
      <c r="H52" s="8" t="s">
        <v>11</v>
      </c>
      <c r="I52" s="28">
        <v>0</v>
      </c>
      <c r="J52" s="21" t="s">
        <v>11</v>
      </c>
      <c r="K52" s="8" t="s">
        <v>11</v>
      </c>
      <c r="L52" s="28">
        <v>0</v>
      </c>
      <c r="M52" s="21" t="s">
        <v>11</v>
      </c>
      <c r="N52" s="8" t="s">
        <v>11</v>
      </c>
      <c r="O52" s="21" t="s">
        <v>11</v>
      </c>
      <c r="P52" s="8" t="s">
        <v>11</v>
      </c>
      <c r="Q52" s="28">
        <v>0</v>
      </c>
      <c r="R52" s="21" t="s">
        <v>11</v>
      </c>
      <c r="S52" s="8" t="s">
        <v>11</v>
      </c>
      <c r="T52" s="21" t="s">
        <v>11</v>
      </c>
      <c r="U52" s="8" t="s">
        <v>11</v>
      </c>
      <c r="V52" s="28">
        <v>0</v>
      </c>
      <c r="W52" s="21" t="s">
        <v>11</v>
      </c>
      <c r="X52" s="8" t="s">
        <v>11</v>
      </c>
      <c r="Y52" s="21" t="s">
        <v>11</v>
      </c>
      <c r="Z52" s="8" t="s">
        <v>11</v>
      </c>
      <c r="AA52" s="28">
        <v>0</v>
      </c>
      <c r="AB52" s="8" t="s">
        <v>11</v>
      </c>
      <c r="AC52" s="8" t="s">
        <v>11</v>
      </c>
      <c r="AD52" s="21" t="s">
        <v>11</v>
      </c>
      <c r="AE52" s="8" t="s">
        <v>11</v>
      </c>
      <c r="AF52" s="28">
        <v>0</v>
      </c>
      <c r="AG52" s="8" t="s">
        <v>11</v>
      </c>
      <c r="AH52" s="8" t="s">
        <v>11</v>
      </c>
      <c r="AI52" s="21" t="s">
        <v>11</v>
      </c>
      <c r="AJ52" s="8" t="s">
        <v>11</v>
      </c>
    </row>
    <row r="53" spans="1:36" ht="28.5">
      <c r="A53" s="7" t="s">
        <v>45</v>
      </c>
      <c r="B53" s="28">
        <v>0</v>
      </c>
      <c r="C53" s="28">
        <v>0</v>
      </c>
      <c r="D53" s="28">
        <v>0</v>
      </c>
      <c r="E53" s="21" t="s">
        <v>11</v>
      </c>
      <c r="F53" s="8" t="s">
        <v>11</v>
      </c>
      <c r="G53" s="21" t="s">
        <v>11</v>
      </c>
      <c r="H53" s="8" t="s">
        <v>11</v>
      </c>
      <c r="I53" s="28">
        <v>0</v>
      </c>
      <c r="J53" s="21" t="s">
        <v>11</v>
      </c>
      <c r="K53" s="8" t="s">
        <v>11</v>
      </c>
      <c r="L53" s="28">
        <v>0</v>
      </c>
      <c r="M53" s="21" t="s">
        <v>11</v>
      </c>
      <c r="N53" s="8" t="s">
        <v>11</v>
      </c>
      <c r="O53" s="21" t="s">
        <v>11</v>
      </c>
      <c r="P53" s="8" t="s">
        <v>11</v>
      </c>
      <c r="Q53" s="28">
        <v>0</v>
      </c>
      <c r="R53" s="21" t="s">
        <v>11</v>
      </c>
      <c r="S53" s="8" t="s">
        <v>11</v>
      </c>
      <c r="T53" s="21" t="s">
        <v>11</v>
      </c>
      <c r="U53" s="8" t="s">
        <v>11</v>
      </c>
      <c r="V53" s="28">
        <v>0</v>
      </c>
      <c r="W53" s="21" t="s">
        <v>11</v>
      </c>
      <c r="X53" s="8" t="s">
        <v>11</v>
      </c>
      <c r="Y53" s="21" t="s">
        <v>11</v>
      </c>
      <c r="Z53" s="8" t="s">
        <v>11</v>
      </c>
      <c r="AA53" s="28">
        <v>0</v>
      </c>
      <c r="AB53" s="8" t="s">
        <v>11</v>
      </c>
      <c r="AC53" s="8" t="s">
        <v>11</v>
      </c>
      <c r="AD53" s="21" t="s">
        <v>11</v>
      </c>
      <c r="AE53" s="8" t="s">
        <v>11</v>
      </c>
      <c r="AF53" s="28">
        <v>0</v>
      </c>
      <c r="AG53" s="8" t="s">
        <v>11</v>
      </c>
      <c r="AH53" s="8" t="s">
        <v>11</v>
      </c>
      <c r="AI53" s="21" t="s">
        <v>11</v>
      </c>
      <c r="AJ53" s="8" t="s">
        <v>11</v>
      </c>
    </row>
    <row r="54" spans="1:36" ht="14.25" customHeight="1">
      <c r="A54" s="7" t="s">
        <v>46</v>
      </c>
      <c r="B54" s="28">
        <v>0</v>
      </c>
      <c r="C54" s="28">
        <v>0</v>
      </c>
      <c r="D54" s="28">
        <v>0</v>
      </c>
      <c r="E54" s="21" t="s">
        <v>11</v>
      </c>
      <c r="F54" s="8" t="s">
        <v>11</v>
      </c>
      <c r="G54" s="21" t="s">
        <v>11</v>
      </c>
      <c r="H54" s="8" t="s">
        <v>11</v>
      </c>
      <c r="I54" s="28">
        <v>0</v>
      </c>
      <c r="J54" s="21" t="s">
        <v>11</v>
      </c>
      <c r="K54" s="8" t="s">
        <v>11</v>
      </c>
      <c r="L54" s="28">
        <v>0</v>
      </c>
      <c r="M54" s="21" t="s">
        <v>11</v>
      </c>
      <c r="N54" s="8" t="s">
        <v>11</v>
      </c>
      <c r="O54" s="21" t="s">
        <v>11</v>
      </c>
      <c r="P54" s="8" t="s">
        <v>11</v>
      </c>
      <c r="Q54" s="28">
        <v>0</v>
      </c>
      <c r="R54" s="21" t="s">
        <v>11</v>
      </c>
      <c r="S54" s="8" t="s">
        <v>11</v>
      </c>
      <c r="T54" s="21" t="s">
        <v>11</v>
      </c>
      <c r="U54" s="8" t="s">
        <v>11</v>
      </c>
      <c r="V54" s="28">
        <v>0</v>
      </c>
      <c r="W54" s="21" t="s">
        <v>11</v>
      </c>
      <c r="X54" s="8" t="s">
        <v>11</v>
      </c>
      <c r="Y54" s="21" t="s">
        <v>11</v>
      </c>
      <c r="Z54" s="8" t="s">
        <v>11</v>
      </c>
      <c r="AA54" s="28">
        <v>0</v>
      </c>
      <c r="AB54" s="8" t="s">
        <v>11</v>
      </c>
      <c r="AC54" s="8" t="s">
        <v>11</v>
      </c>
      <c r="AD54" s="21" t="s">
        <v>11</v>
      </c>
      <c r="AE54" s="8" t="s">
        <v>11</v>
      </c>
      <c r="AF54" s="28">
        <v>0</v>
      </c>
      <c r="AG54" s="8" t="s">
        <v>11</v>
      </c>
      <c r="AH54" s="8" t="s">
        <v>11</v>
      </c>
      <c r="AI54" s="21" t="s">
        <v>11</v>
      </c>
      <c r="AJ54" s="8" t="s">
        <v>11</v>
      </c>
    </row>
    <row r="55" spans="1:36" ht="15" customHeight="1">
      <c r="A55" s="7" t="s">
        <v>48</v>
      </c>
      <c r="B55" s="29">
        <v>1</v>
      </c>
      <c r="C55" s="28">
        <v>0</v>
      </c>
      <c r="D55" s="28">
        <v>0</v>
      </c>
      <c r="E55" s="21">
        <f>D55-B55</f>
        <v>-1</v>
      </c>
      <c r="F55" s="8">
        <f>D55/B55*100-100</f>
        <v>-100</v>
      </c>
      <c r="G55" s="21" t="s">
        <v>11</v>
      </c>
      <c r="H55" s="8" t="s">
        <v>11</v>
      </c>
      <c r="I55" s="28">
        <v>0</v>
      </c>
      <c r="J55" s="21" t="s">
        <v>11</v>
      </c>
      <c r="K55" s="8" t="s">
        <v>11</v>
      </c>
      <c r="L55" s="28">
        <v>0</v>
      </c>
      <c r="M55" s="21" t="s">
        <v>11</v>
      </c>
      <c r="N55" s="8" t="s">
        <v>11</v>
      </c>
      <c r="O55" s="21" t="s">
        <v>11</v>
      </c>
      <c r="P55" s="8" t="s">
        <v>11</v>
      </c>
      <c r="Q55" s="28">
        <v>0</v>
      </c>
      <c r="R55" s="21" t="s">
        <v>11</v>
      </c>
      <c r="S55" s="8" t="s">
        <v>11</v>
      </c>
      <c r="T55" s="21" t="s">
        <v>11</v>
      </c>
      <c r="U55" s="8" t="s">
        <v>11</v>
      </c>
      <c r="V55" s="28">
        <v>0</v>
      </c>
      <c r="W55" s="21" t="s">
        <v>11</v>
      </c>
      <c r="X55" s="8" t="s">
        <v>11</v>
      </c>
      <c r="Y55" s="21" t="s">
        <v>11</v>
      </c>
      <c r="Z55" s="8" t="s">
        <v>11</v>
      </c>
      <c r="AA55" s="28">
        <v>0</v>
      </c>
      <c r="AB55" s="8" t="s">
        <v>11</v>
      </c>
      <c r="AC55" s="8" t="s">
        <v>11</v>
      </c>
      <c r="AD55" s="21" t="s">
        <v>11</v>
      </c>
      <c r="AE55" s="8" t="s">
        <v>11</v>
      </c>
      <c r="AF55" s="28">
        <v>0</v>
      </c>
      <c r="AG55" s="8" t="s">
        <v>11</v>
      </c>
      <c r="AH55" s="8" t="s">
        <v>11</v>
      </c>
      <c r="AI55" s="21" t="s">
        <v>11</v>
      </c>
      <c r="AJ55" s="8" t="s">
        <v>11</v>
      </c>
    </row>
    <row r="56" spans="1:36" ht="18" customHeight="1">
      <c r="A56" s="36" t="s">
        <v>52</v>
      </c>
      <c r="B56" s="37">
        <f>SUM(B57:B70)</f>
        <v>35.699999999999996</v>
      </c>
      <c r="C56" s="37">
        <f>SUM(C57:C70)</f>
        <v>28.5</v>
      </c>
      <c r="D56" s="37">
        <f>SUM(D57:D70)</f>
        <v>26.899999999999995</v>
      </c>
      <c r="E56" s="38">
        <f>D56-B56</f>
        <v>-8.8000000000000007</v>
      </c>
      <c r="F56" s="39">
        <f>D56/B56*100-100</f>
        <v>-24.649859943977589</v>
      </c>
      <c r="G56" s="38">
        <f>D56-C56</f>
        <v>-1.600000000000005</v>
      </c>
      <c r="H56" s="39">
        <f>D56/C56*100-100</f>
        <v>-5.6140350877193157</v>
      </c>
      <c r="I56" s="37">
        <f>SUM(I57:I70)</f>
        <v>21.5</v>
      </c>
      <c r="J56" s="38">
        <f>I56-D56</f>
        <v>-5.399999999999995</v>
      </c>
      <c r="K56" s="39">
        <f>I56/D56*100-100</f>
        <v>-20.074349442379173</v>
      </c>
      <c r="L56" s="37">
        <f>SUM(L57:L70)</f>
        <v>20.2</v>
      </c>
      <c r="M56" s="38">
        <f>L56-D56</f>
        <v>-6.6999999999999957</v>
      </c>
      <c r="N56" s="39">
        <f>L56/D56*100-100</f>
        <v>-24.907063197026019</v>
      </c>
      <c r="O56" s="38">
        <f>L56-I56</f>
        <v>-1.3000000000000007</v>
      </c>
      <c r="P56" s="39">
        <f>L56/I56*100-100</f>
        <v>-6.0465116279069804</v>
      </c>
      <c r="Q56" s="37">
        <f>SUM(Q57:Q70)</f>
        <v>33.5</v>
      </c>
      <c r="R56" s="38">
        <f>Q56-D56</f>
        <v>6.600000000000005</v>
      </c>
      <c r="S56" s="39">
        <f>Q56/D56*100-100</f>
        <v>24.535315985130126</v>
      </c>
      <c r="T56" s="38">
        <f>Q56-L56</f>
        <v>13.3</v>
      </c>
      <c r="U56" s="39">
        <f>Q56/L56*100-100</f>
        <v>65.841584158415856</v>
      </c>
      <c r="V56" s="37">
        <f>SUM(V57:V70)</f>
        <v>28.7</v>
      </c>
      <c r="W56" s="38">
        <f>V56-D56</f>
        <v>1.8000000000000043</v>
      </c>
      <c r="X56" s="39">
        <f>V56/D56*100-100</f>
        <v>6.6914498141264147</v>
      </c>
      <c r="Y56" s="38">
        <f>V56-Q56</f>
        <v>-4.8000000000000007</v>
      </c>
      <c r="Z56" s="39">
        <f>V56/Q56*100-100</f>
        <v>-14.328358208955223</v>
      </c>
      <c r="AA56" s="37">
        <f>SUM(AA57:AA70)</f>
        <v>31.099999999999998</v>
      </c>
      <c r="AB56" s="38">
        <f t="shared" ref="AB56:AB70" si="19">AA56-D56</f>
        <v>4.2000000000000028</v>
      </c>
      <c r="AC56" s="654">
        <f>AA56/D56*100-100</f>
        <v>15.613382899628263</v>
      </c>
      <c r="AD56" s="38">
        <f>AA56-V56</f>
        <v>2.3999999999999986</v>
      </c>
      <c r="AE56" s="654">
        <f>AA56/V56*100-100</f>
        <v>8.3623693379790893</v>
      </c>
      <c r="AF56" s="37">
        <f>SUM(AF57:AF70)</f>
        <v>29.999999999999996</v>
      </c>
      <c r="AG56" s="38">
        <f>AF56-D56</f>
        <v>3.1000000000000014</v>
      </c>
      <c r="AH56" s="654">
        <f>AF56/D56*100-100</f>
        <v>11.524163568773233</v>
      </c>
      <c r="AI56" s="38">
        <f>AF56-AA56</f>
        <v>-1.1000000000000014</v>
      </c>
      <c r="AJ56" s="654">
        <f>AF56/AA56*100-100</f>
        <v>-3.536977491961423</v>
      </c>
    </row>
    <row r="57" spans="1:36" ht="15" customHeight="1">
      <c r="A57" s="7" t="s">
        <v>53</v>
      </c>
      <c r="B57" s="19">
        <v>3.4</v>
      </c>
      <c r="C57" s="19">
        <v>0.6</v>
      </c>
      <c r="D57" s="19">
        <v>0.7</v>
      </c>
      <c r="E57" s="21">
        <f>D57-B57</f>
        <v>-2.7</v>
      </c>
      <c r="F57" s="8">
        <f>D57/B57*100-100</f>
        <v>-79.411764705882348</v>
      </c>
      <c r="G57" s="174">
        <f>D57-C57</f>
        <v>9.9999999999999978E-2</v>
      </c>
      <c r="H57" s="173">
        <f>D57/C57*100-100</f>
        <v>16.666666666666671</v>
      </c>
      <c r="I57" s="22">
        <v>0.7</v>
      </c>
      <c r="J57" s="174">
        <f>I57-D57</f>
        <v>0</v>
      </c>
      <c r="K57" s="181">
        <f>I57/D57*100-100</f>
        <v>0</v>
      </c>
      <c r="L57" s="22">
        <v>0.6</v>
      </c>
      <c r="M57" s="175">
        <f>L57-D57</f>
        <v>-9.9999999999999978E-2</v>
      </c>
      <c r="N57" s="181">
        <f>L57/D57*100-100</f>
        <v>-14.285714285714278</v>
      </c>
      <c r="O57" s="175">
        <f>L57-I57</f>
        <v>-9.9999999999999978E-2</v>
      </c>
      <c r="P57" s="181">
        <f>L57/I57*100-100</f>
        <v>-14.285714285714278</v>
      </c>
      <c r="Q57" s="22">
        <v>0.5</v>
      </c>
      <c r="R57" s="175">
        <f>Q57-D57</f>
        <v>-0.19999999999999996</v>
      </c>
      <c r="S57" s="181">
        <f>Q57/D57*100-100</f>
        <v>-28.571428571428569</v>
      </c>
      <c r="T57" s="175">
        <f>Q57-L57</f>
        <v>-9.9999999999999978E-2</v>
      </c>
      <c r="U57" s="181">
        <f>Q57/L57*100-100</f>
        <v>-16.666666666666657</v>
      </c>
      <c r="V57" s="22">
        <v>0.5</v>
      </c>
      <c r="W57" s="175">
        <f>V57-D57</f>
        <v>-0.19999999999999996</v>
      </c>
      <c r="X57" s="181">
        <f>V57/D57*100-100</f>
        <v>-28.571428571428569</v>
      </c>
      <c r="Y57" s="175">
        <f>V57-Q57</f>
        <v>0</v>
      </c>
      <c r="Z57" s="181">
        <f>V57/Q57*100-100</f>
        <v>0</v>
      </c>
      <c r="AA57" s="19">
        <v>0.5</v>
      </c>
      <c r="AB57" s="175">
        <f t="shared" si="19"/>
        <v>-0.19999999999999996</v>
      </c>
      <c r="AC57" s="181">
        <f>AA57/D57*100-100</f>
        <v>-28.571428571428569</v>
      </c>
      <c r="AD57" s="175">
        <f>AA57-V57</f>
        <v>0</v>
      </c>
      <c r="AE57" s="181">
        <f>AA57/V57*100-100</f>
        <v>0</v>
      </c>
      <c r="AF57" s="19">
        <v>0.2</v>
      </c>
      <c r="AG57" s="207">
        <f>AF57-D57</f>
        <v>-0.49999999999999994</v>
      </c>
      <c r="AH57" s="181">
        <f>AF57/D57*100-100</f>
        <v>-71.428571428571416</v>
      </c>
      <c r="AI57" s="207">
        <f>AF57-AA57</f>
        <v>-0.3</v>
      </c>
      <c r="AJ57" s="181">
        <f>AF57/AA57*100-100</f>
        <v>-60</v>
      </c>
    </row>
    <row r="58" spans="1:36" ht="14.25">
      <c r="A58" s="7" t="s">
        <v>54</v>
      </c>
      <c r="B58" s="22">
        <v>0</v>
      </c>
      <c r="C58" s="28">
        <v>0</v>
      </c>
      <c r="D58" s="28">
        <v>0</v>
      </c>
      <c r="E58" s="21" t="s">
        <v>11</v>
      </c>
      <c r="F58" s="8" t="s">
        <v>11</v>
      </c>
      <c r="G58" s="21" t="s">
        <v>11</v>
      </c>
      <c r="H58" s="8" t="s">
        <v>11</v>
      </c>
      <c r="I58" s="28">
        <v>0</v>
      </c>
      <c r="J58" s="21" t="s">
        <v>11</v>
      </c>
      <c r="K58" s="8" t="s">
        <v>11</v>
      </c>
      <c r="L58" s="28">
        <v>0</v>
      </c>
      <c r="M58" s="21" t="s">
        <v>11</v>
      </c>
      <c r="N58" s="8" t="s">
        <v>11</v>
      </c>
      <c r="O58" s="21" t="s">
        <v>11</v>
      </c>
      <c r="P58" s="8" t="s">
        <v>11</v>
      </c>
      <c r="Q58" s="28">
        <v>0</v>
      </c>
      <c r="R58" s="21" t="s">
        <v>11</v>
      </c>
      <c r="S58" s="8" t="s">
        <v>11</v>
      </c>
      <c r="T58" s="21" t="s">
        <v>11</v>
      </c>
      <c r="U58" s="8" t="s">
        <v>11</v>
      </c>
      <c r="V58" s="28">
        <v>0</v>
      </c>
      <c r="W58" s="21" t="s">
        <v>11</v>
      </c>
      <c r="X58" s="8" t="s">
        <v>11</v>
      </c>
      <c r="Y58" s="21" t="s">
        <v>11</v>
      </c>
      <c r="Z58" s="8" t="s">
        <v>11</v>
      </c>
      <c r="AA58" s="28">
        <v>0</v>
      </c>
      <c r="AB58" s="175">
        <f t="shared" si="19"/>
        <v>0</v>
      </c>
      <c r="AC58" s="8" t="s">
        <v>11</v>
      </c>
      <c r="AD58" s="21" t="s">
        <v>11</v>
      </c>
      <c r="AE58" s="8" t="s">
        <v>11</v>
      </c>
      <c r="AF58" s="28">
        <v>0</v>
      </c>
      <c r="AG58" s="8" t="s">
        <v>11</v>
      </c>
      <c r="AH58" s="8" t="s">
        <v>11</v>
      </c>
      <c r="AI58" s="21" t="s">
        <v>11</v>
      </c>
      <c r="AJ58" s="8" t="s">
        <v>11</v>
      </c>
    </row>
    <row r="59" spans="1:36" ht="14.25">
      <c r="A59" s="7" t="s">
        <v>55</v>
      </c>
      <c r="B59" s="22">
        <v>0</v>
      </c>
      <c r="C59" s="28">
        <v>0</v>
      </c>
      <c r="D59" s="28">
        <v>0</v>
      </c>
      <c r="E59" s="21" t="s">
        <v>11</v>
      </c>
      <c r="F59" s="8" t="s">
        <v>11</v>
      </c>
      <c r="G59" s="21" t="s">
        <v>11</v>
      </c>
      <c r="H59" s="8" t="s">
        <v>11</v>
      </c>
      <c r="I59" s="28">
        <v>0</v>
      </c>
      <c r="J59" s="21" t="s">
        <v>11</v>
      </c>
      <c r="K59" s="8" t="s">
        <v>11</v>
      </c>
      <c r="L59" s="28">
        <v>0</v>
      </c>
      <c r="M59" s="21" t="s">
        <v>11</v>
      </c>
      <c r="N59" s="8" t="s">
        <v>11</v>
      </c>
      <c r="O59" s="21" t="s">
        <v>11</v>
      </c>
      <c r="P59" s="8" t="s">
        <v>11</v>
      </c>
      <c r="Q59" s="28">
        <v>0</v>
      </c>
      <c r="R59" s="21" t="s">
        <v>11</v>
      </c>
      <c r="S59" s="8" t="s">
        <v>11</v>
      </c>
      <c r="T59" s="21" t="s">
        <v>11</v>
      </c>
      <c r="U59" s="8" t="s">
        <v>11</v>
      </c>
      <c r="V59" s="28">
        <v>0</v>
      </c>
      <c r="W59" s="21" t="s">
        <v>11</v>
      </c>
      <c r="X59" s="8" t="s">
        <v>11</v>
      </c>
      <c r="Y59" s="21" t="s">
        <v>11</v>
      </c>
      <c r="Z59" s="8" t="s">
        <v>11</v>
      </c>
      <c r="AA59" s="28">
        <v>0</v>
      </c>
      <c r="AB59" s="175">
        <f t="shared" si="19"/>
        <v>0</v>
      </c>
      <c r="AC59" s="8" t="s">
        <v>11</v>
      </c>
      <c r="AD59" s="21" t="s">
        <v>11</v>
      </c>
      <c r="AE59" s="8" t="s">
        <v>11</v>
      </c>
      <c r="AF59" s="28">
        <v>0</v>
      </c>
      <c r="AG59" s="8" t="s">
        <v>11</v>
      </c>
      <c r="AH59" s="8" t="s">
        <v>11</v>
      </c>
      <c r="AI59" s="21" t="s">
        <v>11</v>
      </c>
      <c r="AJ59" s="8" t="s">
        <v>11</v>
      </c>
    </row>
    <row r="60" spans="1:36" s="12" customFormat="1" ht="15">
      <c r="A60" s="7" t="s">
        <v>56</v>
      </c>
      <c r="B60" s="19">
        <v>4.8</v>
      </c>
      <c r="C60" s="19">
        <v>5.4</v>
      </c>
      <c r="D60" s="19">
        <v>11.2</v>
      </c>
      <c r="E60" s="20">
        <f>D60-B60</f>
        <v>6.3999999999999995</v>
      </c>
      <c r="F60" s="6">
        <f>D60/B60*100-100</f>
        <v>133.33333333333334</v>
      </c>
      <c r="G60" s="20">
        <f>D60-C60</f>
        <v>5.7999999999999989</v>
      </c>
      <c r="H60" s="6">
        <f>D60/C60*100-100</f>
        <v>107.40740740740739</v>
      </c>
      <c r="I60" s="22">
        <v>6</v>
      </c>
      <c r="J60" s="21">
        <f>I60-D60</f>
        <v>-5.1999999999999993</v>
      </c>
      <c r="K60" s="8">
        <f>I60/D60*100-100</f>
        <v>-46.428571428571431</v>
      </c>
      <c r="L60" s="22">
        <v>2.6</v>
      </c>
      <c r="M60" s="21">
        <f>L60-D60</f>
        <v>-8.6</v>
      </c>
      <c r="N60" s="8">
        <f>L60/D60*100-100</f>
        <v>-76.785714285714278</v>
      </c>
      <c r="O60" s="21">
        <f>L60-I60</f>
        <v>-3.4</v>
      </c>
      <c r="P60" s="8">
        <f>L60/I60*100-100</f>
        <v>-56.666666666666664</v>
      </c>
      <c r="Q60" s="19">
        <v>3.9</v>
      </c>
      <c r="R60" s="21">
        <f>Q60-D60</f>
        <v>-7.2999999999999989</v>
      </c>
      <c r="S60" s="8">
        <f>Q60/D60*100-100</f>
        <v>-65.178571428571416</v>
      </c>
      <c r="T60" s="20">
        <f>Q60-L60</f>
        <v>1.2999999999999998</v>
      </c>
      <c r="U60" s="6">
        <f>Q60/L60*100-100</f>
        <v>50</v>
      </c>
      <c r="V60" s="19">
        <v>0</v>
      </c>
      <c r="W60" s="21">
        <f>V60-D60</f>
        <v>-11.2</v>
      </c>
      <c r="X60" s="8">
        <f>V60/D60*100-100</f>
        <v>-100</v>
      </c>
      <c r="Y60" s="21">
        <f>V60-Q60</f>
        <v>-3.9</v>
      </c>
      <c r="Z60" s="8">
        <f>V60/Q60*100-100</f>
        <v>-100</v>
      </c>
      <c r="AA60" s="19">
        <v>0</v>
      </c>
      <c r="AB60" s="207">
        <f t="shared" si="19"/>
        <v>-11.2</v>
      </c>
      <c r="AC60" s="8">
        <f>AA60/D60*100-100</f>
        <v>-100</v>
      </c>
      <c r="AD60" s="21">
        <f>AA60-V60</f>
        <v>0</v>
      </c>
      <c r="AE60" s="8" t="s">
        <v>11</v>
      </c>
      <c r="AF60" s="19">
        <v>0</v>
      </c>
      <c r="AG60" s="207">
        <f>AF60-D60</f>
        <v>-11.2</v>
      </c>
      <c r="AH60" s="8">
        <f>AF60/D60*100-100</f>
        <v>-100</v>
      </c>
      <c r="AI60" s="21">
        <f>AF60-AA60</f>
        <v>0</v>
      </c>
      <c r="AJ60" s="8" t="s">
        <v>11</v>
      </c>
    </row>
    <row r="61" spans="1:36" ht="15">
      <c r="A61" s="7" t="s">
        <v>57</v>
      </c>
      <c r="B61" s="19">
        <v>2.2000000000000002</v>
      </c>
      <c r="C61" s="19">
        <v>2.8</v>
      </c>
      <c r="D61" s="22">
        <v>0</v>
      </c>
      <c r="E61" s="21">
        <f>D61-B61</f>
        <v>-2.2000000000000002</v>
      </c>
      <c r="F61" s="8">
        <f>D61/B61*100-100</f>
        <v>-100</v>
      </c>
      <c r="G61" s="21">
        <f>D61-C61</f>
        <v>-2.8</v>
      </c>
      <c r="H61" s="8">
        <f>D61/C61*100-100</f>
        <v>-100</v>
      </c>
      <c r="I61" s="22">
        <v>0</v>
      </c>
      <c r="J61" s="21" t="s">
        <v>11</v>
      </c>
      <c r="K61" s="8" t="s">
        <v>11</v>
      </c>
      <c r="L61" s="22">
        <v>0</v>
      </c>
      <c r="M61" s="21" t="s">
        <v>11</v>
      </c>
      <c r="N61" s="8" t="s">
        <v>11</v>
      </c>
      <c r="O61" s="21" t="s">
        <v>11</v>
      </c>
      <c r="P61" s="8" t="s">
        <v>11</v>
      </c>
      <c r="Q61" s="22">
        <v>0</v>
      </c>
      <c r="R61" s="21" t="s">
        <v>11</v>
      </c>
      <c r="S61" s="8" t="s">
        <v>11</v>
      </c>
      <c r="T61" s="21" t="s">
        <v>11</v>
      </c>
      <c r="U61" s="8" t="s">
        <v>11</v>
      </c>
      <c r="V61" s="22">
        <v>0</v>
      </c>
      <c r="W61" s="21" t="s">
        <v>11</v>
      </c>
      <c r="X61" s="8" t="s">
        <v>11</v>
      </c>
      <c r="Y61" s="21" t="s">
        <v>11</v>
      </c>
      <c r="Z61" s="8" t="s">
        <v>11</v>
      </c>
      <c r="AA61" s="22">
        <v>0</v>
      </c>
      <c r="AB61" s="175">
        <f t="shared" si="19"/>
        <v>0</v>
      </c>
      <c r="AC61" s="8" t="s">
        <v>11</v>
      </c>
      <c r="AD61" s="21" t="s">
        <v>11</v>
      </c>
      <c r="AE61" s="8" t="s">
        <v>11</v>
      </c>
      <c r="AF61" s="22">
        <v>0</v>
      </c>
      <c r="AG61" s="8" t="s">
        <v>11</v>
      </c>
      <c r="AH61" s="8" t="s">
        <v>11</v>
      </c>
      <c r="AI61" s="21" t="s">
        <v>11</v>
      </c>
      <c r="AJ61" s="8" t="s">
        <v>11</v>
      </c>
    </row>
    <row r="62" spans="1:36" ht="14.25">
      <c r="A62" s="7" t="s">
        <v>58</v>
      </c>
      <c r="B62" s="22">
        <v>2.7</v>
      </c>
      <c r="C62" s="22">
        <v>0</v>
      </c>
      <c r="D62" s="22">
        <v>0</v>
      </c>
      <c r="E62" s="21">
        <f>D62-B62</f>
        <v>-2.7</v>
      </c>
      <c r="F62" s="8">
        <f>D62/B62*100-100</f>
        <v>-100</v>
      </c>
      <c r="G62" s="8" t="s">
        <v>11</v>
      </c>
      <c r="H62" s="8" t="s">
        <v>11</v>
      </c>
      <c r="I62" s="22">
        <v>0</v>
      </c>
      <c r="J62" s="21" t="s">
        <v>11</v>
      </c>
      <c r="K62" s="8" t="s">
        <v>11</v>
      </c>
      <c r="L62" s="22">
        <v>0</v>
      </c>
      <c r="M62" s="21" t="s">
        <v>11</v>
      </c>
      <c r="N62" s="8" t="s">
        <v>11</v>
      </c>
      <c r="O62" s="21" t="s">
        <v>11</v>
      </c>
      <c r="P62" s="8" t="s">
        <v>11</v>
      </c>
      <c r="Q62" s="22">
        <v>0</v>
      </c>
      <c r="R62" s="21" t="s">
        <v>11</v>
      </c>
      <c r="S62" s="8" t="s">
        <v>11</v>
      </c>
      <c r="T62" s="21" t="s">
        <v>11</v>
      </c>
      <c r="U62" s="8" t="s">
        <v>11</v>
      </c>
      <c r="V62" s="22">
        <v>0</v>
      </c>
      <c r="W62" s="21" t="s">
        <v>11</v>
      </c>
      <c r="X62" s="8" t="s">
        <v>11</v>
      </c>
      <c r="Y62" s="21" t="s">
        <v>11</v>
      </c>
      <c r="Z62" s="8" t="s">
        <v>11</v>
      </c>
      <c r="AA62" s="22">
        <v>0</v>
      </c>
      <c r="AB62" s="175">
        <f t="shared" si="19"/>
        <v>0</v>
      </c>
      <c r="AC62" s="8" t="s">
        <v>11</v>
      </c>
      <c r="AD62" s="21" t="s">
        <v>11</v>
      </c>
      <c r="AE62" s="8" t="s">
        <v>11</v>
      </c>
      <c r="AF62" s="22">
        <v>0</v>
      </c>
      <c r="AG62" s="8" t="s">
        <v>11</v>
      </c>
      <c r="AH62" s="8" t="s">
        <v>11</v>
      </c>
      <c r="AI62" s="21" t="s">
        <v>11</v>
      </c>
      <c r="AJ62" s="8" t="s">
        <v>11</v>
      </c>
    </row>
    <row r="63" spans="1:36" ht="15">
      <c r="A63" s="7" t="s">
        <v>59</v>
      </c>
      <c r="B63" s="22">
        <v>1.4</v>
      </c>
      <c r="C63" s="19">
        <v>1.2</v>
      </c>
      <c r="D63" s="22">
        <v>1.2</v>
      </c>
      <c r="E63" s="21">
        <f>D63-B63</f>
        <v>-0.19999999999999996</v>
      </c>
      <c r="F63" s="8">
        <f>D63/B63*100-100</f>
        <v>-14.285714285714278</v>
      </c>
      <c r="G63" s="21">
        <f>D63-C63</f>
        <v>0</v>
      </c>
      <c r="H63" s="8">
        <f>D63/C63*100-100</f>
        <v>0</v>
      </c>
      <c r="I63" s="22">
        <v>1.2</v>
      </c>
      <c r="J63" s="21">
        <f>I63-D63</f>
        <v>0</v>
      </c>
      <c r="K63" s="8">
        <f>I63/D63*100-100</f>
        <v>0</v>
      </c>
      <c r="L63" s="22">
        <v>1.2</v>
      </c>
      <c r="M63" s="21">
        <f>L63-D63</f>
        <v>0</v>
      </c>
      <c r="N63" s="8">
        <f>L63/D63*100-100</f>
        <v>0</v>
      </c>
      <c r="O63" s="21">
        <f>L63-I63</f>
        <v>0</v>
      </c>
      <c r="P63" s="8">
        <f>L63/I63*100-100</f>
        <v>0</v>
      </c>
      <c r="Q63" s="22">
        <v>1.2</v>
      </c>
      <c r="R63" s="21">
        <f>Q63-D63</f>
        <v>0</v>
      </c>
      <c r="S63" s="8">
        <f>Q63/D63*100-100</f>
        <v>0</v>
      </c>
      <c r="T63" s="21">
        <f>Q63-L63</f>
        <v>0</v>
      </c>
      <c r="U63" s="8">
        <f>Q63/L63*100-100</f>
        <v>0</v>
      </c>
      <c r="V63" s="22">
        <v>1.2</v>
      </c>
      <c r="W63" s="21">
        <f>V63-K63</f>
        <v>1.2</v>
      </c>
      <c r="X63" s="8">
        <f>V63/D63*100-100</f>
        <v>0</v>
      </c>
      <c r="Y63" s="21">
        <f>V63-Q63</f>
        <v>0</v>
      </c>
      <c r="Z63" s="8">
        <f>V63/Q63*100-100</f>
        <v>0</v>
      </c>
      <c r="AA63" s="19">
        <v>1.2</v>
      </c>
      <c r="AB63" s="175">
        <f t="shared" si="19"/>
        <v>0</v>
      </c>
      <c r="AC63" s="8">
        <f>AA63/D63*100-100</f>
        <v>0</v>
      </c>
      <c r="AD63" s="21">
        <f>AA63-V63</f>
        <v>0</v>
      </c>
      <c r="AE63" s="8">
        <f>AA63/V63*100-100</f>
        <v>0</v>
      </c>
      <c r="AF63" s="19">
        <v>1.2</v>
      </c>
      <c r="AG63" s="207">
        <f>AF63-D63</f>
        <v>0</v>
      </c>
      <c r="AH63" s="8">
        <f>AF63/D63*100-100</f>
        <v>0</v>
      </c>
      <c r="AI63" s="21">
        <f>AF63-AA63</f>
        <v>0</v>
      </c>
      <c r="AJ63" s="8">
        <f>AF63/AA63*100-100</f>
        <v>0</v>
      </c>
    </row>
    <row r="64" spans="1:36" ht="15">
      <c r="A64" s="7" t="s">
        <v>60</v>
      </c>
      <c r="B64" s="19">
        <v>1.6</v>
      </c>
      <c r="C64" s="22">
        <v>1.5</v>
      </c>
      <c r="D64" s="22">
        <v>0</v>
      </c>
      <c r="E64" s="21">
        <f>D64-B64</f>
        <v>-1.6</v>
      </c>
      <c r="F64" s="8">
        <f>D64/B64*100-100</f>
        <v>-100</v>
      </c>
      <c r="G64" s="21">
        <f>D64-C64</f>
        <v>-1.5</v>
      </c>
      <c r="H64" s="8">
        <f>D64/C64*100-100</f>
        <v>-100</v>
      </c>
      <c r="I64" s="22">
        <v>0</v>
      </c>
      <c r="J64" s="21" t="s">
        <v>11</v>
      </c>
      <c r="K64" s="8" t="s">
        <v>11</v>
      </c>
      <c r="L64" s="22">
        <v>0</v>
      </c>
      <c r="M64" s="21" t="s">
        <v>11</v>
      </c>
      <c r="N64" s="8" t="s">
        <v>11</v>
      </c>
      <c r="O64" s="21" t="s">
        <v>11</v>
      </c>
      <c r="P64" s="8" t="s">
        <v>11</v>
      </c>
      <c r="Q64" s="22">
        <v>0</v>
      </c>
      <c r="R64" s="21" t="s">
        <v>11</v>
      </c>
      <c r="S64" s="8" t="s">
        <v>11</v>
      </c>
      <c r="T64" s="21" t="s">
        <v>11</v>
      </c>
      <c r="U64" s="8" t="s">
        <v>11</v>
      </c>
      <c r="V64" s="22">
        <v>0</v>
      </c>
      <c r="W64" s="21" t="s">
        <v>11</v>
      </c>
      <c r="X64" s="8" t="s">
        <v>11</v>
      </c>
      <c r="Y64" s="21" t="s">
        <v>11</v>
      </c>
      <c r="Z64" s="8" t="s">
        <v>11</v>
      </c>
      <c r="AA64" s="22">
        <v>0</v>
      </c>
      <c r="AB64" s="175">
        <f t="shared" si="19"/>
        <v>0</v>
      </c>
      <c r="AC64" s="8" t="s">
        <v>11</v>
      </c>
      <c r="AD64" s="21" t="s">
        <v>11</v>
      </c>
      <c r="AE64" s="8" t="s">
        <v>11</v>
      </c>
      <c r="AF64" s="22">
        <v>0</v>
      </c>
      <c r="AG64" s="8" t="s">
        <v>11</v>
      </c>
      <c r="AH64" s="8" t="s">
        <v>11</v>
      </c>
      <c r="AI64" s="21" t="s">
        <v>11</v>
      </c>
      <c r="AJ64" s="8" t="s">
        <v>11</v>
      </c>
    </row>
    <row r="65" spans="1:36" ht="15">
      <c r="A65" s="7" t="s">
        <v>61</v>
      </c>
      <c r="B65" s="22">
        <v>0</v>
      </c>
      <c r="C65" s="22">
        <v>0</v>
      </c>
      <c r="D65" s="22">
        <v>0</v>
      </c>
      <c r="E65" s="21" t="s">
        <v>11</v>
      </c>
      <c r="F65" s="21" t="s">
        <v>11</v>
      </c>
      <c r="G65" s="21">
        <f>D65-C65</f>
        <v>0</v>
      </c>
      <c r="H65" s="8" t="s">
        <v>11</v>
      </c>
      <c r="I65" s="28">
        <v>0</v>
      </c>
      <c r="J65" s="21" t="s">
        <v>11</v>
      </c>
      <c r="K65" s="8" t="s">
        <v>11</v>
      </c>
      <c r="L65" s="22">
        <v>0</v>
      </c>
      <c r="M65" s="21" t="s">
        <v>11</v>
      </c>
      <c r="N65" s="8" t="s">
        <v>11</v>
      </c>
      <c r="O65" s="21" t="s">
        <v>11</v>
      </c>
      <c r="P65" s="8" t="s">
        <v>11</v>
      </c>
      <c r="Q65" s="19">
        <v>5.0999999999999996</v>
      </c>
      <c r="R65" s="20">
        <f>Q65-D65</f>
        <v>5.0999999999999996</v>
      </c>
      <c r="S65" s="8" t="s">
        <v>11</v>
      </c>
      <c r="T65" s="20">
        <f>Q65-L65</f>
        <v>5.0999999999999996</v>
      </c>
      <c r="U65" s="8" t="s">
        <v>11</v>
      </c>
      <c r="V65" s="19">
        <v>5.4</v>
      </c>
      <c r="W65" s="20">
        <f>V65-D65</f>
        <v>5.4</v>
      </c>
      <c r="X65" s="8" t="s">
        <v>11</v>
      </c>
      <c r="Y65" s="20">
        <f>V65-Q65</f>
        <v>0.30000000000000071</v>
      </c>
      <c r="Z65" s="6">
        <f>V65/Q65*100-100</f>
        <v>5.8823529411764923</v>
      </c>
      <c r="AA65" s="19">
        <v>6.3</v>
      </c>
      <c r="AB65" s="174">
        <f t="shared" si="19"/>
        <v>6.3</v>
      </c>
      <c r="AC65" s="8" t="s">
        <v>11</v>
      </c>
      <c r="AD65" s="20">
        <f>AA65-V65</f>
        <v>0.89999999999999947</v>
      </c>
      <c r="AE65" s="184">
        <f>AA65/V65*100-100</f>
        <v>16.666666666666657</v>
      </c>
      <c r="AF65" s="19">
        <v>1.2</v>
      </c>
      <c r="AG65" s="174">
        <f>AF65-D65</f>
        <v>1.2</v>
      </c>
      <c r="AH65" s="8" t="s">
        <v>11</v>
      </c>
      <c r="AI65" s="59">
        <f>AF65-AA65</f>
        <v>-5.0999999999999996</v>
      </c>
      <c r="AJ65" s="8">
        <f>AF65/AA65*100-100</f>
        <v>-80.952380952380949</v>
      </c>
    </row>
    <row r="66" spans="1:36" ht="15">
      <c r="A66" s="7" t="s">
        <v>62</v>
      </c>
      <c r="B66" s="35">
        <v>10.7</v>
      </c>
      <c r="C66" s="19">
        <v>6.8</v>
      </c>
      <c r="D66" s="22">
        <v>3.9</v>
      </c>
      <c r="E66" s="21">
        <f>D66-B66</f>
        <v>-6.7999999999999989</v>
      </c>
      <c r="F66" s="8">
        <f>D66/B66*100-100</f>
        <v>-63.551401869158873</v>
      </c>
      <c r="G66" s="21">
        <f>D66-C66</f>
        <v>-2.9</v>
      </c>
      <c r="H66" s="8">
        <f>D66/C66*100-100</f>
        <v>-42.647058823529413</v>
      </c>
      <c r="I66" s="22">
        <v>3.2</v>
      </c>
      <c r="J66" s="21">
        <f>I66-D66</f>
        <v>-0.69999999999999973</v>
      </c>
      <c r="K66" s="8">
        <f>I66/D66*100-100</f>
        <v>-17.948717948717942</v>
      </c>
      <c r="L66" s="19">
        <v>5.8</v>
      </c>
      <c r="M66" s="20">
        <f>L66-D66</f>
        <v>1.9</v>
      </c>
      <c r="N66" s="6">
        <f>L66/D66*100-100</f>
        <v>48.71794871794873</v>
      </c>
      <c r="O66" s="20">
        <f>L66-I66</f>
        <v>2.5999999999999996</v>
      </c>
      <c r="P66" s="6">
        <f>L66/I66*100-100</f>
        <v>81.249999999999972</v>
      </c>
      <c r="Q66" s="35">
        <v>13.2</v>
      </c>
      <c r="R66" s="20">
        <f>Q66-D66</f>
        <v>9.2999999999999989</v>
      </c>
      <c r="S66" s="6">
        <f>Q66/D66*100-100</f>
        <v>238.46153846153845</v>
      </c>
      <c r="T66" s="20">
        <f>Q66-L66</f>
        <v>7.3999999999999995</v>
      </c>
      <c r="U66" s="6">
        <f>Q66/L66*100-100</f>
        <v>127.58620689655174</v>
      </c>
      <c r="V66" s="35">
        <v>12.6</v>
      </c>
      <c r="W66" s="20">
        <f>V66-D66</f>
        <v>8.6999999999999993</v>
      </c>
      <c r="X66" s="184">
        <f>V66/D66*100-100</f>
        <v>223.07692307692309</v>
      </c>
      <c r="Y66" s="21">
        <f>V66-Q66</f>
        <v>-0.59999999999999964</v>
      </c>
      <c r="Z66" s="8">
        <f>V66/Q66*100-100</f>
        <v>-4.5454545454545467</v>
      </c>
      <c r="AA66" s="35">
        <v>14.7</v>
      </c>
      <c r="AB66" s="174">
        <f t="shared" si="19"/>
        <v>10.799999999999999</v>
      </c>
      <c r="AC66" s="184">
        <f>AA66/D66*100-100</f>
        <v>276.92307692307691</v>
      </c>
      <c r="AD66" s="20">
        <f>AA66-V66</f>
        <v>2.0999999999999996</v>
      </c>
      <c r="AE66" s="184">
        <f>AA66/V66*100-100</f>
        <v>16.666666666666671</v>
      </c>
      <c r="AF66" s="35">
        <v>19.2</v>
      </c>
      <c r="AG66" s="174">
        <f>AF66-D66</f>
        <v>15.299999999999999</v>
      </c>
      <c r="AH66" s="184">
        <f>AF66/D66*100-100</f>
        <v>392.30769230769232</v>
      </c>
      <c r="AI66" s="20">
        <f>AF66-AA66</f>
        <v>4.5</v>
      </c>
      <c r="AJ66" s="184">
        <f>AF66/AA66*100-100</f>
        <v>30.612244897959187</v>
      </c>
    </row>
    <row r="67" spans="1:36" ht="15">
      <c r="A67" s="7" t="s">
        <v>63</v>
      </c>
      <c r="B67" s="22">
        <v>0</v>
      </c>
      <c r="C67" s="29">
        <v>1.9</v>
      </c>
      <c r="D67" s="29">
        <v>2.2000000000000002</v>
      </c>
      <c r="E67" s="20">
        <f>D67-B67</f>
        <v>2.2000000000000002</v>
      </c>
      <c r="F67" s="21" t="s">
        <v>11</v>
      </c>
      <c r="G67" s="20">
        <f>D67-C67</f>
        <v>0.30000000000000027</v>
      </c>
      <c r="H67" s="6">
        <f>D67/C67*100-100</f>
        <v>15.789473684210535</v>
      </c>
      <c r="I67" s="29">
        <v>2.2999999999999998</v>
      </c>
      <c r="J67" s="20">
        <f>I67-D67</f>
        <v>9.9999999999999645E-2</v>
      </c>
      <c r="K67" s="6">
        <f>I67/D67*100-100</f>
        <v>4.5454545454545183</v>
      </c>
      <c r="L67" s="29">
        <v>2.8</v>
      </c>
      <c r="M67" s="20">
        <f>L67-D67</f>
        <v>0.59999999999999964</v>
      </c>
      <c r="N67" s="6">
        <f>L67/D67*100-100</f>
        <v>27.272727272727252</v>
      </c>
      <c r="O67" s="20">
        <f>L67-I67</f>
        <v>0.5</v>
      </c>
      <c r="P67" s="6">
        <f>L67/I67*100-100</f>
        <v>21.739130434782624</v>
      </c>
      <c r="Q67" s="29">
        <v>2.6</v>
      </c>
      <c r="R67" s="20">
        <f>Q67-D67</f>
        <v>0.39999999999999991</v>
      </c>
      <c r="S67" s="6">
        <f>Q67/D67*100-100</f>
        <v>18.181818181818159</v>
      </c>
      <c r="T67" s="21">
        <f>Q67-L67</f>
        <v>-0.19999999999999973</v>
      </c>
      <c r="U67" s="8">
        <f>Q67/L67*100-100</f>
        <v>-7.1428571428571246</v>
      </c>
      <c r="V67" s="29">
        <v>2.5</v>
      </c>
      <c r="W67" s="20">
        <f>V67-D67</f>
        <v>0.29999999999999982</v>
      </c>
      <c r="X67" s="184">
        <f>V67/D67*100-100</f>
        <v>13.636363636363626</v>
      </c>
      <c r="Y67" s="21">
        <f>V67-Q67</f>
        <v>-0.10000000000000009</v>
      </c>
      <c r="Z67" s="8">
        <f>V67/Q67*100-100</f>
        <v>-3.8461538461538538</v>
      </c>
      <c r="AA67" s="29">
        <v>1.9</v>
      </c>
      <c r="AB67" s="207">
        <f t="shared" si="19"/>
        <v>-0.30000000000000027</v>
      </c>
      <c r="AC67" s="8">
        <f>AA67/D67*100-100</f>
        <v>-13.63636363636364</v>
      </c>
      <c r="AD67" s="59">
        <f>AA67-V67</f>
        <v>-0.60000000000000009</v>
      </c>
      <c r="AE67" s="8">
        <f>AA67/V67*100-100</f>
        <v>-24</v>
      </c>
      <c r="AF67" s="29">
        <v>1.7</v>
      </c>
      <c r="AG67" s="207">
        <f>AF67-D67</f>
        <v>-0.50000000000000022</v>
      </c>
      <c r="AH67" s="8">
        <f>AF67/D67*100-100</f>
        <v>-22.727272727272734</v>
      </c>
      <c r="AI67" s="59">
        <f>AF67-AA67</f>
        <v>-0.19999999999999996</v>
      </c>
      <c r="AJ67" s="8">
        <f>AF67/AA67*100-100</f>
        <v>-10.526315789473685</v>
      </c>
    </row>
    <row r="68" spans="1:36" ht="15">
      <c r="A68" s="7" t="s">
        <v>64</v>
      </c>
      <c r="B68" s="22">
        <v>0</v>
      </c>
      <c r="C68" s="28">
        <v>0</v>
      </c>
      <c r="D68" s="28">
        <v>0</v>
      </c>
      <c r="E68" s="21" t="s">
        <v>11</v>
      </c>
      <c r="F68" s="8" t="s">
        <v>11</v>
      </c>
      <c r="G68" s="21" t="s">
        <v>11</v>
      </c>
      <c r="H68" s="8" t="s">
        <v>11</v>
      </c>
      <c r="I68" s="29">
        <v>0.6</v>
      </c>
      <c r="J68" s="20">
        <f>I68-D68</f>
        <v>0.6</v>
      </c>
      <c r="K68" s="8" t="s">
        <v>11</v>
      </c>
      <c r="L68" s="28">
        <v>0</v>
      </c>
      <c r="M68" s="55" t="s">
        <v>11</v>
      </c>
      <c r="N68" s="8" t="s">
        <v>11</v>
      </c>
      <c r="O68" s="21">
        <f>L68-I68</f>
        <v>-0.6</v>
      </c>
      <c r="P68" s="8">
        <f>L68/I68*100-100</f>
        <v>-100</v>
      </c>
      <c r="Q68" s="28">
        <v>0</v>
      </c>
      <c r="R68" s="55" t="s">
        <v>11</v>
      </c>
      <c r="S68" s="55" t="s">
        <v>11</v>
      </c>
      <c r="T68" s="55" t="s">
        <v>11</v>
      </c>
      <c r="U68" s="55" t="s">
        <v>11</v>
      </c>
      <c r="V68" s="28">
        <v>0</v>
      </c>
      <c r="W68" s="55" t="s">
        <v>11</v>
      </c>
      <c r="X68" s="55" t="s">
        <v>11</v>
      </c>
      <c r="Y68" s="55" t="s">
        <v>11</v>
      </c>
      <c r="Z68" s="55" t="s">
        <v>11</v>
      </c>
      <c r="AA68" s="28">
        <v>0</v>
      </c>
      <c r="AB68" s="175">
        <f t="shared" si="19"/>
        <v>0</v>
      </c>
      <c r="AC68" s="55" t="s">
        <v>11</v>
      </c>
      <c r="AD68" s="55" t="s">
        <v>11</v>
      </c>
      <c r="AE68" s="55" t="s">
        <v>11</v>
      </c>
      <c r="AF68" s="28">
        <v>0</v>
      </c>
      <c r="AG68" s="55" t="s">
        <v>11</v>
      </c>
      <c r="AH68" s="55" t="s">
        <v>11</v>
      </c>
      <c r="AI68" s="55" t="s">
        <v>11</v>
      </c>
      <c r="AJ68" s="55" t="s">
        <v>11</v>
      </c>
    </row>
    <row r="69" spans="1:36" ht="14.25">
      <c r="A69" s="7" t="s">
        <v>65</v>
      </c>
      <c r="B69" s="22">
        <v>0</v>
      </c>
      <c r="C69" s="28">
        <v>0</v>
      </c>
      <c r="D69" s="28">
        <v>0</v>
      </c>
      <c r="E69" s="21" t="s">
        <v>11</v>
      </c>
      <c r="F69" s="8" t="s">
        <v>11</v>
      </c>
      <c r="G69" s="21" t="s">
        <v>11</v>
      </c>
      <c r="H69" s="8" t="s">
        <v>11</v>
      </c>
      <c r="I69" s="28">
        <v>0</v>
      </c>
      <c r="J69" s="8" t="s">
        <v>11</v>
      </c>
      <c r="K69" s="8" t="s">
        <v>11</v>
      </c>
      <c r="L69" s="28">
        <v>0</v>
      </c>
      <c r="M69" s="55" t="s">
        <v>11</v>
      </c>
      <c r="N69" s="8" t="s">
        <v>11</v>
      </c>
      <c r="O69" s="21" t="s">
        <v>11</v>
      </c>
      <c r="P69" s="8" t="s">
        <v>11</v>
      </c>
      <c r="Q69" s="28">
        <v>0</v>
      </c>
      <c r="R69" s="55" t="s">
        <v>11</v>
      </c>
      <c r="S69" s="55" t="s">
        <v>11</v>
      </c>
      <c r="T69" s="21" t="s">
        <v>11</v>
      </c>
      <c r="U69" s="55" t="s">
        <v>11</v>
      </c>
      <c r="V69" s="28">
        <v>0</v>
      </c>
      <c r="W69" s="55" t="s">
        <v>11</v>
      </c>
      <c r="X69" s="55" t="s">
        <v>11</v>
      </c>
      <c r="Y69" s="21" t="s">
        <v>11</v>
      </c>
      <c r="Z69" s="55" t="s">
        <v>11</v>
      </c>
      <c r="AA69" s="28">
        <v>0</v>
      </c>
      <c r="AB69" s="175">
        <f t="shared" si="19"/>
        <v>0</v>
      </c>
      <c r="AC69" s="55" t="s">
        <v>11</v>
      </c>
      <c r="AD69" s="21" t="s">
        <v>11</v>
      </c>
      <c r="AE69" s="55" t="s">
        <v>11</v>
      </c>
      <c r="AF69" s="28">
        <v>0</v>
      </c>
      <c r="AG69" s="55" t="s">
        <v>11</v>
      </c>
      <c r="AH69" s="55" t="s">
        <v>11</v>
      </c>
      <c r="AI69" s="55" t="s">
        <v>11</v>
      </c>
      <c r="AJ69" s="55" t="s">
        <v>11</v>
      </c>
    </row>
    <row r="70" spans="1:36" ht="15">
      <c r="A70" s="7" t="s">
        <v>66</v>
      </c>
      <c r="B70" s="19">
        <v>8.9</v>
      </c>
      <c r="C70" s="22">
        <v>8.3000000000000007</v>
      </c>
      <c r="D70" s="22">
        <v>7.7</v>
      </c>
      <c r="E70" s="21">
        <f>D70-B70</f>
        <v>-1.2000000000000002</v>
      </c>
      <c r="F70" s="8">
        <f>D70/B70*100-100</f>
        <v>-13.483146067415731</v>
      </c>
      <c r="G70" s="21">
        <f>D70-C70</f>
        <v>-0.60000000000000053</v>
      </c>
      <c r="H70" s="8">
        <f>D70/C70*100-100</f>
        <v>-7.228915662650607</v>
      </c>
      <c r="I70" s="28">
        <v>7.5</v>
      </c>
      <c r="J70" s="21">
        <f>I70-D70</f>
        <v>-0.20000000000000018</v>
      </c>
      <c r="K70" s="8">
        <f>I70/D70*100-100</f>
        <v>-2.5974025974025921</v>
      </c>
      <c r="L70" s="25">
        <v>7.2</v>
      </c>
      <c r="M70" s="21">
        <f>L70-D70</f>
        <v>-0.5</v>
      </c>
      <c r="N70" s="8">
        <f>L70/D70*100-100</f>
        <v>-6.4935064935065014</v>
      </c>
      <c r="O70" s="21">
        <f>L70-I70</f>
        <v>-0.29999999999999982</v>
      </c>
      <c r="P70" s="8">
        <f>L70/I70*100-100</f>
        <v>-3.9999999999999858</v>
      </c>
      <c r="Q70" s="25">
        <v>7</v>
      </c>
      <c r="R70" s="21">
        <f>Q70-D70</f>
        <v>-0.70000000000000018</v>
      </c>
      <c r="S70" s="8">
        <f>Q70/D70*100-100</f>
        <v>-9.0909090909090935</v>
      </c>
      <c r="T70" s="21">
        <f>Q70-L70</f>
        <v>-0.20000000000000018</v>
      </c>
      <c r="U70" s="8">
        <f>Q70/L70*100-100</f>
        <v>-2.7777777777777857</v>
      </c>
      <c r="V70" s="25">
        <v>6.5</v>
      </c>
      <c r="W70" s="21">
        <f>V70-D70</f>
        <v>-1.2000000000000002</v>
      </c>
      <c r="X70" s="8">
        <f>V70/D70*100-100</f>
        <v>-15.584415584415595</v>
      </c>
      <c r="Y70" s="21">
        <f>V70-Q70</f>
        <v>-0.5</v>
      </c>
      <c r="Z70" s="8">
        <f>V70/Q70*100-100</f>
        <v>-7.1428571428571388</v>
      </c>
      <c r="AA70" s="25">
        <v>6.5</v>
      </c>
      <c r="AB70" s="207">
        <f t="shared" si="19"/>
        <v>-1.2000000000000002</v>
      </c>
      <c r="AC70" s="8">
        <f>AA70/D70*100-100</f>
        <v>-15.584415584415595</v>
      </c>
      <c r="AD70" s="21">
        <f>AA70-V70</f>
        <v>0</v>
      </c>
      <c r="AE70" s="8">
        <f>AA70/V70*100-100</f>
        <v>0</v>
      </c>
      <c r="AF70" s="25">
        <v>6.5</v>
      </c>
      <c r="AG70" s="207">
        <f>AF70-D70</f>
        <v>-1.2000000000000002</v>
      </c>
      <c r="AH70" s="8">
        <f>AF70/D70*100-100</f>
        <v>-15.584415584415595</v>
      </c>
      <c r="AI70" s="59">
        <f>AF70-AA70</f>
        <v>0</v>
      </c>
      <c r="AJ70" s="8">
        <f>AF70/AA70*100-100</f>
        <v>0</v>
      </c>
    </row>
    <row r="71" spans="1:36" ht="15" customHeight="1">
      <c r="A71" s="36" t="s">
        <v>67</v>
      </c>
      <c r="B71" s="37">
        <f>SUM(B72:B75)</f>
        <v>1.8</v>
      </c>
      <c r="C71" s="37">
        <f>SUM(C72:C75)</f>
        <v>0</v>
      </c>
      <c r="D71" s="37">
        <f>SUM(D72:D75)</f>
        <v>0</v>
      </c>
      <c r="E71" s="38">
        <f>D71-B71</f>
        <v>-1.8</v>
      </c>
      <c r="F71" s="39">
        <f>D71/B71*100-100</f>
        <v>-100</v>
      </c>
      <c r="G71" s="38">
        <f>D71-C71</f>
        <v>0</v>
      </c>
      <c r="H71" s="39" t="s">
        <v>11</v>
      </c>
      <c r="I71" s="37">
        <f>SUM(I72:I75)</f>
        <v>0</v>
      </c>
      <c r="J71" s="39" t="s">
        <v>11</v>
      </c>
      <c r="K71" s="39" t="s">
        <v>11</v>
      </c>
      <c r="L71" s="37">
        <f>SUM(L72:L75)</f>
        <v>0</v>
      </c>
      <c r="M71" s="39" t="s">
        <v>11</v>
      </c>
      <c r="N71" s="39" t="s">
        <v>11</v>
      </c>
      <c r="O71" s="39" t="s">
        <v>11</v>
      </c>
      <c r="P71" s="39" t="s">
        <v>11</v>
      </c>
      <c r="Q71" s="37">
        <f>SUM(Q72:Q75)</f>
        <v>0</v>
      </c>
      <c r="R71" s="39" t="s">
        <v>11</v>
      </c>
      <c r="S71" s="39" t="s">
        <v>11</v>
      </c>
      <c r="T71" s="39" t="s">
        <v>11</v>
      </c>
      <c r="U71" s="39" t="s">
        <v>11</v>
      </c>
      <c r="V71" s="37">
        <f>SUM(V72:V75)</f>
        <v>0</v>
      </c>
      <c r="W71" s="39" t="s">
        <v>11</v>
      </c>
      <c r="X71" s="39" t="s">
        <v>11</v>
      </c>
      <c r="Y71" s="39" t="s">
        <v>11</v>
      </c>
      <c r="Z71" s="39" t="s">
        <v>11</v>
      </c>
      <c r="AA71" s="37">
        <f>SUM(AA72:AA75)</f>
        <v>0</v>
      </c>
      <c r="AB71" s="39" t="s">
        <v>11</v>
      </c>
      <c r="AC71" s="39" t="s">
        <v>11</v>
      </c>
      <c r="AD71" s="39" t="s">
        <v>11</v>
      </c>
      <c r="AE71" s="39" t="s">
        <v>11</v>
      </c>
      <c r="AF71" s="37">
        <f>SUM(AF72:AF75)</f>
        <v>0</v>
      </c>
      <c r="AG71" s="39" t="s">
        <v>11</v>
      </c>
      <c r="AH71" s="39" t="s">
        <v>11</v>
      </c>
      <c r="AI71" s="39" t="s">
        <v>11</v>
      </c>
      <c r="AJ71" s="39" t="s">
        <v>11</v>
      </c>
    </row>
    <row r="72" spans="1:36" ht="15" customHeight="1">
      <c r="A72" s="7" t="s">
        <v>68</v>
      </c>
      <c r="B72" s="19">
        <v>1.8</v>
      </c>
      <c r="C72" s="22">
        <v>0</v>
      </c>
      <c r="D72" s="22">
        <v>0</v>
      </c>
      <c r="E72" s="21">
        <f>D72-B72</f>
        <v>-1.8</v>
      </c>
      <c r="F72" s="8">
        <f>D72/B72*100-100</f>
        <v>-100</v>
      </c>
      <c r="G72" s="21" t="s">
        <v>11</v>
      </c>
      <c r="H72" s="8" t="s">
        <v>11</v>
      </c>
      <c r="I72" s="22">
        <v>0</v>
      </c>
      <c r="J72" s="21" t="s">
        <v>11</v>
      </c>
      <c r="K72" s="8" t="s">
        <v>11</v>
      </c>
      <c r="L72" s="22">
        <v>0</v>
      </c>
      <c r="M72" s="21" t="s">
        <v>11</v>
      </c>
      <c r="N72" s="8" t="s">
        <v>11</v>
      </c>
      <c r="O72" s="21" t="s">
        <v>11</v>
      </c>
      <c r="P72" s="8" t="s">
        <v>11</v>
      </c>
      <c r="Q72" s="22">
        <v>0</v>
      </c>
      <c r="R72" s="21" t="s">
        <v>11</v>
      </c>
      <c r="S72" s="8" t="s">
        <v>11</v>
      </c>
      <c r="T72" s="21" t="s">
        <v>11</v>
      </c>
      <c r="U72" s="8" t="s">
        <v>11</v>
      </c>
      <c r="V72" s="22">
        <v>0</v>
      </c>
      <c r="W72" s="21" t="s">
        <v>11</v>
      </c>
      <c r="X72" s="8" t="s">
        <v>11</v>
      </c>
      <c r="Y72" s="21" t="s">
        <v>11</v>
      </c>
      <c r="Z72" s="8" t="s">
        <v>11</v>
      </c>
      <c r="AA72" s="22">
        <v>0</v>
      </c>
      <c r="AB72" s="8" t="s">
        <v>11</v>
      </c>
      <c r="AC72" s="8" t="s">
        <v>11</v>
      </c>
      <c r="AD72" s="21" t="s">
        <v>11</v>
      </c>
      <c r="AE72" s="8" t="s">
        <v>11</v>
      </c>
      <c r="AF72" s="22">
        <v>0</v>
      </c>
      <c r="AG72" s="8" t="s">
        <v>11</v>
      </c>
      <c r="AH72" s="8" t="s">
        <v>11</v>
      </c>
      <c r="AI72" s="21" t="s">
        <v>11</v>
      </c>
      <c r="AJ72" s="8" t="s">
        <v>11</v>
      </c>
    </row>
    <row r="73" spans="1:36" ht="14.25">
      <c r="A73" s="7" t="s">
        <v>69</v>
      </c>
      <c r="B73" s="28">
        <v>0</v>
      </c>
      <c r="C73" s="28">
        <v>0</v>
      </c>
      <c r="D73" s="28">
        <v>0</v>
      </c>
      <c r="E73" s="21" t="s">
        <v>11</v>
      </c>
      <c r="F73" s="8" t="s">
        <v>11</v>
      </c>
      <c r="G73" s="21" t="s">
        <v>11</v>
      </c>
      <c r="H73" s="8" t="s">
        <v>11</v>
      </c>
      <c r="I73" s="28">
        <v>0</v>
      </c>
      <c r="J73" s="21" t="s">
        <v>11</v>
      </c>
      <c r="K73" s="8" t="s">
        <v>11</v>
      </c>
      <c r="L73" s="28">
        <v>0</v>
      </c>
      <c r="M73" s="21" t="s">
        <v>11</v>
      </c>
      <c r="N73" s="8" t="s">
        <v>11</v>
      </c>
      <c r="O73" s="21" t="s">
        <v>11</v>
      </c>
      <c r="P73" s="8" t="s">
        <v>11</v>
      </c>
      <c r="Q73" s="28">
        <v>0</v>
      </c>
      <c r="R73" s="21" t="s">
        <v>11</v>
      </c>
      <c r="S73" s="8" t="s">
        <v>11</v>
      </c>
      <c r="T73" s="21" t="s">
        <v>11</v>
      </c>
      <c r="U73" s="8" t="s">
        <v>11</v>
      </c>
      <c r="V73" s="28">
        <v>0</v>
      </c>
      <c r="W73" s="21" t="s">
        <v>11</v>
      </c>
      <c r="X73" s="8" t="s">
        <v>11</v>
      </c>
      <c r="Y73" s="21" t="s">
        <v>11</v>
      </c>
      <c r="Z73" s="8" t="s">
        <v>11</v>
      </c>
      <c r="AA73" s="28">
        <v>0</v>
      </c>
      <c r="AB73" s="8" t="s">
        <v>11</v>
      </c>
      <c r="AC73" s="8" t="s">
        <v>11</v>
      </c>
      <c r="AD73" s="21" t="s">
        <v>11</v>
      </c>
      <c r="AE73" s="8" t="s">
        <v>11</v>
      </c>
      <c r="AF73" s="28">
        <v>0</v>
      </c>
      <c r="AG73" s="8" t="s">
        <v>11</v>
      </c>
      <c r="AH73" s="8" t="s">
        <v>11</v>
      </c>
      <c r="AI73" s="21" t="s">
        <v>11</v>
      </c>
      <c r="AJ73" s="8" t="s">
        <v>11</v>
      </c>
    </row>
    <row r="74" spans="1:36" ht="14.25">
      <c r="A74" s="7" t="s">
        <v>70</v>
      </c>
      <c r="B74" s="28">
        <v>0</v>
      </c>
      <c r="C74" s="28">
        <v>0</v>
      </c>
      <c r="D74" s="28">
        <v>0</v>
      </c>
      <c r="E74" s="18" t="s">
        <v>11</v>
      </c>
      <c r="F74" s="18" t="s">
        <v>11</v>
      </c>
      <c r="G74" s="18" t="s">
        <v>11</v>
      </c>
      <c r="H74" s="18" t="s">
        <v>11</v>
      </c>
      <c r="I74" s="28">
        <v>0</v>
      </c>
      <c r="J74" s="18" t="s">
        <v>11</v>
      </c>
      <c r="K74" s="18" t="s">
        <v>11</v>
      </c>
      <c r="L74" s="28">
        <v>0</v>
      </c>
      <c r="M74" s="18" t="s">
        <v>11</v>
      </c>
      <c r="N74" s="18" t="s">
        <v>11</v>
      </c>
      <c r="O74" s="18" t="s">
        <v>11</v>
      </c>
      <c r="P74" s="18" t="s">
        <v>11</v>
      </c>
      <c r="Q74" s="28">
        <v>0</v>
      </c>
      <c r="R74" s="18" t="s">
        <v>11</v>
      </c>
      <c r="S74" s="18" t="s">
        <v>11</v>
      </c>
      <c r="T74" s="18" t="s">
        <v>11</v>
      </c>
      <c r="U74" s="18" t="s">
        <v>11</v>
      </c>
      <c r="V74" s="28">
        <v>0</v>
      </c>
      <c r="W74" s="18" t="s">
        <v>11</v>
      </c>
      <c r="X74" s="18" t="s">
        <v>11</v>
      </c>
      <c r="Y74" s="18" t="s">
        <v>11</v>
      </c>
      <c r="Z74" s="18" t="s">
        <v>11</v>
      </c>
      <c r="AA74" s="28">
        <v>0</v>
      </c>
      <c r="AB74" s="18" t="s">
        <v>11</v>
      </c>
      <c r="AC74" s="18" t="s">
        <v>11</v>
      </c>
      <c r="AD74" s="18" t="s">
        <v>11</v>
      </c>
      <c r="AE74" s="18" t="s">
        <v>11</v>
      </c>
      <c r="AF74" s="28">
        <v>0</v>
      </c>
      <c r="AG74" s="18" t="s">
        <v>11</v>
      </c>
      <c r="AH74" s="18" t="s">
        <v>11</v>
      </c>
      <c r="AI74" s="18" t="s">
        <v>11</v>
      </c>
      <c r="AJ74" s="18" t="s">
        <v>11</v>
      </c>
    </row>
    <row r="75" spans="1:36" s="12" customFormat="1" ht="14.25">
      <c r="A75" s="7" t="s">
        <v>71</v>
      </c>
      <c r="B75" s="28">
        <v>0</v>
      </c>
      <c r="C75" s="28">
        <v>0</v>
      </c>
      <c r="D75" s="28">
        <v>0</v>
      </c>
      <c r="E75" s="18" t="s">
        <v>11</v>
      </c>
      <c r="F75" s="18" t="s">
        <v>11</v>
      </c>
      <c r="G75" s="18" t="s">
        <v>11</v>
      </c>
      <c r="H75" s="18" t="s">
        <v>11</v>
      </c>
      <c r="I75" s="28">
        <v>0</v>
      </c>
      <c r="J75" s="18" t="s">
        <v>11</v>
      </c>
      <c r="K75" s="18" t="s">
        <v>11</v>
      </c>
      <c r="L75" s="28">
        <v>0</v>
      </c>
      <c r="M75" s="18" t="s">
        <v>11</v>
      </c>
      <c r="N75" s="18" t="s">
        <v>11</v>
      </c>
      <c r="O75" s="18" t="s">
        <v>11</v>
      </c>
      <c r="P75" s="18" t="s">
        <v>11</v>
      </c>
      <c r="Q75" s="28">
        <v>0</v>
      </c>
      <c r="R75" s="18" t="s">
        <v>11</v>
      </c>
      <c r="S75" s="18" t="s">
        <v>11</v>
      </c>
      <c r="T75" s="18" t="s">
        <v>11</v>
      </c>
      <c r="U75" s="18" t="s">
        <v>11</v>
      </c>
      <c r="V75" s="28">
        <v>0</v>
      </c>
      <c r="W75" s="18" t="s">
        <v>11</v>
      </c>
      <c r="X75" s="18" t="s">
        <v>11</v>
      </c>
      <c r="Y75" s="18" t="s">
        <v>11</v>
      </c>
      <c r="Z75" s="18" t="s">
        <v>11</v>
      </c>
      <c r="AA75" s="28">
        <v>0</v>
      </c>
      <c r="AB75" s="18" t="s">
        <v>11</v>
      </c>
      <c r="AC75" s="18" t="s">
        <v>11</v>
      </c>
      <c r="AD75" s="18" t="s">
        <v>11</v>
      </c>
      <c r="AE75" s="18" t="s">
        <v>11</v>
      </c>
      <c r="AF75" s="28">
        <v>0</v>
      </c>
      <c r="AG75" s="18" t="s">
        <v>11</v>
      </c>
      <c r="AH75" s="18"/>
      <c r="AI75" s="18" t="s">
        <v>11</v>
      </c>
      <c r="AJ75" s="18" t="s">
        <v>11</v>
      </c>
    </row>
    <row r="76" spans="1:36" ht="15" customHeight="1">
      <c r="A76" s="36" t="s">
        <v>72</v>
      </c>
      <c r="B76" s="37">
        <f>SUM(B77:B88)</f>
        <v>48.099999999999994</v>
      </c>
      <c r="C76" s="37">
        <f>SUM(C77:C88)</f>
        <v>37.299999999999997</v>
      </c>
      <c r="D76" s="37">
        <f>SUM(D77:D88)</f>
        <v>38.199999999999996</v>
      </c>
      <c r="E76" s="38">
        <f>D76-B76</f>
        <v>-9.8999999999999986</v>
      </c>
      <c r="F76" s="39">
        <f>D76/B76*100-100</f>
        <v>-20.582120582120581</v>
      </c>
      <c r="G76" s="38">
        <f>D76-C76</f>
        <v>0.89999999999999858</v>
      </c>
      <c r="H76" s="39">
        <f>D76/C76*100-100</f>
        <v>2.4128686327077702</v>
      </c>
      <c r="I76" s="37">
        <f>SUM(I77:I88)</f>
        <v>28.699999999999996</v>
      </c>
      <c r="J76" s="38">
        <f>I76-D76</f>
        <v>-9.5</v>
      </c>
      <c r="K76" s="39">
        <f>I76/D76*100-100</f>
        <v>-24.869109947643992</v>
      </c>
      <c r="L76" s="37">
        <f>SUM(L77:L88)</f>
        <v>25.5</v>
      </c>
      <c r="M76" s="38">
        <f>L76-D76</f>
        <v>-12.699999999999996</v>
      </c>
      <c r="N76" s="39">
        <f>L76/D76*100-100</f>
        <v>-33.246073298429309</v>
      </c>
      <c r="O76" s="38">
        <f>L76-I76</f>
        <v>-3.1999999999999957</v>
      </c>
      <c r="P76" s="39">
        <f>L76/I76*100-100</f>
        <v>-11.149825783972105</v>
      </c>
      <c r="Q76" s="37">
        <f>SUM(Q77:Q88)</f>
        <v>19.899999999999999</v>
      </c>
      <c r="R76" s="38">
        <f>Q76-D76</f>
        <v>-18.299999999999997</v>
      </c>
      <c r="S76" s="39">
        <f>Q76/D76*100-100</f>
        <v>-47.90575916230366</v>
      </c>
      <c r="T76" s="38">
        <f>Q76-L76</f>
        <v>-5.6000000000000014</v>
      </c>
      <c r="U76" s="39">
        <f>Q76/L76*100-100</f>
        <v>-21.960784313725497</v>
      </c>
      <c r="V76" s="37">
        <f>SUM(V77:V88)</f>
        <v>39.199999999999996</v>
      </c>
      <c r="W76" s="38">
        <f>V76-D76</f>
        <v>1</v>
      </c>
      <c r="X76" s="39">
        <f>V76/D76*100-100</f>
        <v>2.6178010471204232</v>
      </c>
      <c r="Y76" s="38">
        <f>V76-Q76</f>
        <v>19.299999999999997</v>
      </c>
      <c r="Z76" s="654">
        <f>V76/Q76*100-100</f>
        <v>96.984924623115575</v>
      </c>
      <c r="AA76" s="37">
        <f>SUM(AA77:AA88)</f>
        <v>41.5</v>
      </c>
      <c r="AB76" s="38">
        <f>AA76-D76</f>
        <v>3.3000000000000043</v>
      </c>
      <c r="AC76" s="654">
        <f>AA76/D76*100-100</f>
        <v>8.638743455497405</v>
      </c>
      <c r="AD76" s="38">
        <f>AA76-V76</f>
        <v>2.3000000000000043</v>
      </c>
      <c r="AE76" s="654">
        <f>AA76/V76*100-100</f>
        <v>5.8673469387755262</v>
      </c>
      <c r="AF76" s="37">
        <f>SUM(AF77:AF88)</f>
        <v>37.699999999999996</v>
      </c>
      <c r="AG76" s="38">
        <f>AF76-D76</f>
        <v>-0.5</v>
      </c>
      <c r="AH76" s="654">
        <f>AF76/D76*100-100</f>
        <v>-1.3089005235602116</v>
      </c>
      <c r="AI76" s="38">
        <f>AF76-AA76</f>
        <v>-3.8000000000000043</v>
      </c>
      <c r="AJ76" s="654">
        <f>AF76/AA76*100-100</f>
        <v>-9.1566265060240966</v>
      </c>
    </row>
    <row r="77" spans="1:36" ht="15" customHeight="1">
      <c r="A77" s="7" t="s">
        <v>73</v>
      </c>
      <c r="B77" s="22">
        <v>0</v>
      </c>
      <c r="C77" s="22">
        <v>0</v>
      </c>
      <c r="D77" s="22">
        <v>0</v>
      </c>
      <c r="E77" s="8" t="s">
        <v>11</v>
      </c>
      <c r="F77" s="8" t="s">
        <v>11</v>
      </c>
      <c r="G77" s="21" t="s">
        <v>11</v>
      </c>
      <c r="H77" s="8" t="s">
        <v>11</v>
      </c>
      <c r="I77" s="28">
        <v>0</v>
      </c>
      <c r="J77" s="21" t="s">
        <v>11</v>
      </c>
      <c r="K77" s="8" t="s">
        <v>11</v>
      </c>
      <c r="L77" s="22">
        <v>0</v>
      </c>
      <c r="M77" s="21" t="s">
        <v>11</v>
      </c>
      <c r="N77" s="8" t="s">
        <v>11</v>
      </c>
      <c r="O77" s="21" t="s">
        <v>11</v>
      </c>
      <c r="P77" s="8" t="s">
        <v>11</v>
      </c>
      <c r="Q77" s="22">
        <v>0</v>
      </c>
      <c r="R77" s="21" t="s">
        <v>11</v>
      </c>
      <c r="S77" s="8" t="s">
        <v>11</v>
      </c>
      <c r="T77" s="21" t="s">
        <v>11</v>
      </c>
      <c r="U77" s="8" t="s">
        <v>11</v>
      </c>
      <c r="V77" s="22">
        <v>0</v>
      </c>
      <c r="W77" s="21" t="s">
        <v>11</v>
      </c>
      <c r="X77" s="8" t="s">
        <v>11</v>
      </c>
      <c r="Y77" s="21" t="s">
        <v>11</v>
      </c>
      <c r="Z77" s="8" t="s">
        <v>11</v>
      </c>
      <c r="AA77" s="22">
        <v>0</v>
      </c>
      <c r="AB77" s="8" t="s">
        <v>11</v>
      </c>
      <c r="AC77" s="8" t="s">
        <v>11</v>
      </c>
      <c r="AD77" s="21" t="s">
        <v>11</v>
      </c>
      <c r="AE77" s="8" t="s">
        <v>11</v>
      </c>
      <c r="AF77" s="22">
        <v>0</v>
      </c>
      <c r="AG77" s="8" t="s">
        <v>11</v>
      </c>
      <c r="AH77" s="8" t="s">
        <v>11</v>
      </c>
      <c r="AI77" s="21" t="s">
        <v>11</v>
      </c>
      <c r="AJ77" s="8" t="s">
        <v>11</v>
      </c>
    </row>
    <row r="78" spans="1:36" ht="15">
      <c r="A78" s="7" t="s">
        <v>74</v>
      </c>
      <c r="B78" s="19">
        <v>3.7</v>
      </c>
      <c r="C78" s="28">
        <v>0</v>
      </c>
      <c r="D78" s="28">
        <v>0</v>
      </c>
      <c r="E78" s="21">
        <f t="shared" ref="E78:E87" si="20">D78-B78</f>
        <v>-3.7</v>
      </c>
      <c r="F78" s="8">
        <f>D78/B78*100-100</f>
        <v>-100</v>
      </c>
      <c r="G78" s="21" t="s">
        <v>11</v>
      </c>
      <c r="H78" s="8" t="s">
        <v>11</v>
      </c>
      <c r="I78" s="28">
        <v>0</v>
      </c>
      <c r="J78" s="21" t="s">
        <v>11</v>
      </c>
      <c r="K78" s="8" t="s">
        <v>11</v>
      </c>
      <c r="L78" s="28">
        <v>0</v>
      </c>
      <c r="M78" s="21" t="s">
        <v>11</v>
      </c>
      <c r="N78" s="8" t="s">
        <v>11</v>
      </c>
      <c r="O78" s="21" t="s">
        <v>11</v>
      </c>
      <c r="P78" s="8" t="s">
        <v>11</v>
      </c>
      <c r="Q78" s="28">
        <v>0</v>
      </c>
      <c r="R78" s="21" t="s">
        <v>11</v>
      </c>
      <c r="S78" s="8" t="s">
        <v>11</v>
      </c>
      <c r="T78" s="21" t="s">
        <v>11</v>
      </c>
      <c r="U78" s="8" t="s">
        <v>11</v>
      </c>
      <c r="V78" s="28">
        <v>0</v>
      </c>
      <c r="W78" s="21" t="s">
        <v>11</v>
      </c>
      <c r="X78" s="8" t="s">
        <v>11</v>
      </c>
      <c r="Y78" s="21" t="s">
        <v>11</v>
      </c>
      <c r="Z78" s="8" t="s">
        <v>11</v>
      </c>
      <c r="AA78" s="28">
        <v>0</v>
      </c>
      <c r="AB78" s="8" t="s">
        <v>11</v>
      </c>
      <c r="AC78" s="8" t="s">
        <v>11</v>
      </c>
      <c r="AD78" s="21" t="s">
        <v>11</v>
      </c>
      <c r="AE78" s="8" t="s">
        <v>11</v>
      </c>
      <c r="AF78" s="28">
        <v>0</v>
      </c>
      <c r="AG78" s="8" t="s">
        <v>11</v>
      </c>
      <c r="AH78" s="8" t="s">
        <v>11</v>
      </c>
      <c r="AI78" s="21" t="s">
        <v>11</v>
      </c>
      <c r="AJ78" s="8" t="s">
        <v>11</v>
      </c>
    </row>
    <row r="79" spans="1:36" ht="15">
      <c r="A79" s="7" t="s">
        <v>75</v>
      </c>
      <c r="B79" s="19">
        <v>1.2</v>
      </c>
      <c r="C79" s="19">
        <v>0.5</v>
      </c>
      <c r="D79" s="22">
        <v>0</v>
      </c>
      <c r="E79" s="21">
        <f t="shared" si="20"/>
        <v>-1.2</v>
      </c>
      <c r="F79" s="8">
        <f>D79/B79*100-100</f>
        <v>-100</v>
      </c>
      <c r="G79" s="21">
        <f>D79-C79</f>
        <v>-0.5</v>
      </c>
      <c r="H79" s="8">
        <f>D79/C79*100-100</f>
        <v>-100</v>
      </c>
      <c r="I79" s="28">
        <v>0</v>
      </c>
      <c r="J79" s="21" t="s">
        <v>11</v>
      </c>
      <c r="K79" s="8" t="s">
        <v>11</v>
      </c>
      <c r="L79" s="22">
        <v>0</v>
      </c>
      <c r="M79" s="21" t="s">
        <v>11</v>
      </c>
      <c r="N79" s="8" t="s">
        <v>11</v>
      </c>
      <c r="O79" s="21" t="s">
        <v>11</v>
      </c>
      <c r="P79" s="8" t="s">
        <v>11</v>
      </c>
      <c r="Q79" s="22">
        <v>0</v>
      </c>
      <c r="R79" s="21" t="s">
        <v>11</v>
      </c>
      <c r="S79" s="8" t="s">
        <v>11</v>
      </c>
      <c r="T79" s="21" t="s">
        <v>11</v>
      </c>
      <c r="U79" s="8" t="s">
        <v>11</v>
      </c>
      <c r="V79" s="19">
        <v>1.8</v>
      </c>
      <c r="W79" s="174">
        <f t="shared" ref="W79:W87" si="21">V79-D79</f>
        <v>1.8</v>
      </c>
      <c r="X79" s="8" t="s">
        <v>11</v>
      </c>
      <c r="Y79" s="20">
        <f t="shared" ref="Y79:Y87" si="22">V79-Q79</f>
        <v>1.8</v>
      </c>
      <c r="Z79" s="8" t="s">
        <v>11</v>
      </c>
      <c r="AA79" s="19">
        <v>1.7</v>
      </c>
      <c r="AB79" s="174">
        <f t="shared" ref="AB79:AB87" si="23">AA79-D79</f>
        <v>1.7</v>
      </c>
      <c r="AC79" s="8" t="s">
        <v>11</v>
      </c>
      <c r="AD79" s="59">
        <f t="shared" ref="AD79:AD84" si="24">AA79-V79</f>
        <v>-0.10000000000000009</v>
      </c>
      <c r="AE79" s="8">
        <f t="shared" ref="AE79:AE84" si="25">AA79/V79*100-100</f>
        <v>-5.5555555555555571</v>
      </c>
      <c r="AF79" s="19">
        <v>1.7</v>
      </c>
      <c r="AG79" s="174">
        <f t="shared" ref="AG79:AG87" si="26">AF79-D79</f>
        <v>1.7</v>
      </c>
      <c r="AH79" s="8" t="s">
        <v>11</v>
      </c>
      <c r="AI79" s="20">
        <f>AF79-AA79</f>
        <v>0</v>
      </c>
      <c r="AJ79" s="184">
        <f t="shared" ref="AJ79:AJ84" si="27">AF79/AA79*100-100</f>
        <v>0</v>
      </c>
    </row>
    <row r="80" spans="1:36" s="2" customFormat="1" ht="15">
      <c r="A80" s="7" t="s">
        <v>76</v>
      </c>
      <c r="B80" s="22">
        <v>4.8</v>
      </c>
      <c r="C80" s="19">
        <v>4.9000000000000004</v>
      </c>
      <c r="D80" s="19">
        <v>5</v>
      </c>
      <c r="E80" s="20">
        <f t="shared" si="20"/>
        <v>0.20000000000000018</v>
      </c>
      <c r="F80" s="6">
        <f>D80/B80*100-100</f>
        <v>4.1666666666666714</v>
      </c>
      <c r="G80" s="20">
        <f t="shared" ref="G80:G87" si="28">D80-C80</f>
        <v>9.9999999999999645E-2</v>
      </c>
      <c r="H80" s="6">
        <f t="shared" ref="H80:H87" si="29">D80/C80*100-100</f>
        <v>2.0408163265306172</v>
      </c>
      <c r="I80" s="22">
        <v>4</v>
      </c>
      <c r="J80" s="175">
        <f t="shared" ref="J80:J87" si="30">I80-D80</f>
        <v>-1</v>
      </c>
      <c r="K80" s="8">
        <f>I80/D80*100-100</f>
        <v>-20</v>
      </c>
      <c r="L80" s="19">
        <v>4</v>
      </c>
      <c r="M80" s="175">
        <f t="shared" ref="M80:M87" si="31">L80-D80</f>
        <v>-1</v>
      </c>
      <c r="N80" s="8">
        <f>L80/D80*100-100</f>
        <v>-20</v>
      </c>
      <c r="O80" s="21">
        <f t="shared" ref="O80:O87" si="32">L80-I80</f>
        <v>0</v>
      </c>
      <c r="P80" s="8">
        <f>L80/I80*100-100</f>
        <v>0</v>
      </c>
      <c r="Q80" s="19">
        <v>4</v>
      </c>
      <c r="R80" s="175">
        <f t="shared" ref="R80:R87" si="33">Q80-D80</f>
        <v>-1</v>
      </c>
      <c r="S80" s="8">
        <f>Q80/D80*100-100</f>
        <v>-20</v>
      </c>
      <c r="T80" s="21">
        <f t="shared" ref="T80:T87" si="34">Q80-L80</f>
        <v>0</v>
      </c>
      <c r="U80" s="8">
        <f>Q80/L80*100-100</f>
        <v>0</v>
      </c>
      <c r="V80" s="19">
        <v>4</v>
      </c>
      <c r="W80" s="175">
        <f t="shared" si="21"/>
        <v>-1</v>
      </c>
      <c r="X80" s="8">
        <f>V80/D80*100-100</f>
        <v>-20</v>
      </c>
      <c r="Y80" s="21">
        <f t="shared" si="22"/>
        <v>0</v>
      </c>
      <c r="Z80" s="8">
        <f>V80/Q80*100-100</f>
        <v>0</v>
      </c>
      <c r="AA80" s="19">
        <v>4</v>
      </c>
      <c r="AB80" s="207">
        <f t="shared" si="23"/>
        <v>-1</v>
      </c>
      <c r="AC80" s="8">
        <f>AA80/D80*100-100</f>
        <v>-20</v>
      </c>
      <c r="AD80" s="20">
        <f t="shared" si="24"/>
        <v>0</v>
      </c>
      <c r="AE80" s="6">
        <f t="shared" si="25"/>
        <v>0</v>
      </c>
      <c r="AF80" s="19">
        <v>3.8</v>
      </c>
      <c r="AG80" s="207">
        <f t="shared" si="26"/>
        <v>-1.2000000000000002</v>
      </c>
      <c r="AH80" s="8">
        <f>AF80/D80*100-100</f>
        <v>-24</v>
      </c>
      <c r="AI80" s="59">
        <f t="shared" ref="AI80:AI85" si="35">AF80-AA80</f>
        <v>-0.20000000000000018</v>
      </c>
      <c r="AJ80" s="8">
        <f t="shared" si="27"/>
        <v>-5</v>
      </c>
    </row>
    <row r="81" spans="1:36" ht="15">
      <c r="A81" s="7" t="s">
        <v>77</v>
      </c>
      <c r="B81" s="98">
        <v>10.3</v>
      </c>
      <c r="C81" s="22">
        <v>4.0999999999999996</v>
      </c>
      <c r="D81" s="19">
        <v>4.0999999999999996</v>
      </c>
      <c r="E81" s="21">
        <f t="shared" si="20"/>
        <v>-6.2000000000000011</v>
      </c>
      <c r="F81" s="8">
        <f>D81/B81*100-100</f>
        <v>-60.194174757281559</v>
      </c>
      <c r="G81" s="20">
        <f t="shared" si="28"/>
        <v>0</v>
      </c>
      <c r="H81" s="6">
        <f t="shared" si="29"/>
        <v>0</v>
      </c>
      <c r="I81" s="19">
        <v>4.7</v>
      </c>
      <c r="J81" s="174">
        <f t="shared" si="30"/>
        <v>0.60000000000000053</v>
      </c>
      <c r="K81" s="6">
        <f>I81/D81*100-100</f>
        <v>14.634146341463435</v>
      </c>
      <c r="L81" s="19">
        <v>4.0999999999999996</v>
      </c>
      <c r="M81" s="174">
        <f t="shared" si="31"/>
        <v>0</v>
      </c>
      <c r="N81" s="6">
        <f>L81/D81*100-100</f>
        <v>0</v>
      </c>
      <c r="O81" s="21">
        <f t="shared" si="32"/>
        <v>-0.60000000000000053</v>
      </c>
      <c r="P81" s="8">
        <f>L81/I81*100-100</f>
        <v>-12.765957446808514</v>
      </c>
      <c r="Q81" s="19">
        <v>4</v>
      </c>
      <c r="R81" s="175">
        <f t="shared" si="33"/>
        <v>-9.9999999999999645E-2</v>
      </c>
      <c r="S81" s="8">
        <f>Q81/D81*100-100</f>
        <v>-2.4390243902438868</v>
      </c>
      <c r="T81" s="21">
        <f t="shared" si="34"/>
        <v>-9.9999999999999645E-2</v>
      </c>
      <c r="U81" s="8">
        <f>Q81/L81*100-100</f>
        <v>-2.4390243902438868</v>
      </c>
      <c r="V81" s="19">
        <v>4</v>
      </c>
      <c r="W81" s="175">
        <f t="shared" si="21"/>
        <v>-9.9999999999999645E-2</v>
      </c>
      <c r="X81" s="8">
        <f>V81/D81*100-100</f>
        <v>-2.4390243902438868</v>
      </c>
      <c r="Y81" s="21">
        <f t="shared" si="22"/>
        <v>0</v>
      </c>
      <c r="Z81" s="8">
        <f>V81/Q81*100-100</f>
        <v>0</v>
      </c>
      <c r="AA81" s="19">
        <v>3.6</v>
      </c>
      <c r="AB81" s="207">
        <f t="shared" si="23"/>
        <v>-0.49999999999999956</v>
      </c>
      <c r="AC81" s="8">
        <f>AA81/D81*100-100</f>
        <v>-12.195121951219505</v>
      </c>
      <c r="AD81" s="59">
        <f t="shared" si="24"/>
        <v>-0.39999999999999991</v>
      </c>
      <c r="AE81" s="8">
        <f t="shared" si="25"/>
        <v>-10</v>
      </c>
      <c r="AF81" s="19">
        <v>3.5</v>
      </c>
      <c r="AG81" s="207">
        <f t="shared" si="26"/>
        <v>-0.59999999999999964</v>
      </c>
      <c r="AH81" s="8">
        <f>AF81/D81*100-100</f>
        <v>-14.634146341463406</v>
      </c>
      <c r="AI81" s="59">
        <f t="shared" si="35"/>
        <v>-0.10000000000000009</v>
      </c>
      <c r="AJ81" s="8">
        <f t="shared" si="27"/>
        <v>-2.7777777777777857</v>
      </c>
    </row>
    <row r="82" spans="1:36" ht="15">
      <c r="A82" s="7" t="s">
        <v>95</v>
      </c>
      <c r="B82" s="22">
        <v>0</v>
      </c>
      <c r="C82" s="19">
        <v>5.5</v>
      </c>
      <c r="D82" s="19">
        <v>5.0999999999999996</v>
      </c>
      <c r="E82" s="21">
        <f t="shared" si="20"/>
        <v>5.0999999999999996</v>
      </c>
      <c r="F82" s="18" t="s">
        <v>11</v>
      </c>
      <c r="G82" s="21">
        <f t="shared" si="28"/>
        <v>-0.40000000000000036</v>
      </c>
      <c r="H82" s="8">
        <f t="shared" si="29"/>
        <v>-7.2727272727272805</v>
      </c>
      <c r="I82" s="22">
        <v>0.5</v>
      </c>
      <c r="J82" s="175">
        <f t="shared" si="30"/>
        <v>-4.5999999999999996</v>
      </c>
      <c r="K82" s="8">
        <f>I82/D82*100-100</f>
        <v>-90.196078431372541</v>
      </c>
      <c r="L82" s="19">
        <v>0.1</v>
      </c>
      <c r="M82" s="175">
        <f t="shared" si="31"/>
        <v>-5</v>
      </c>
      <c r="N82" s="8">
        <f>L82/D82*100-100</f>
        <v>-98.039215686274503</v>
      </c>
      <c r="O82" s="21">
        <f t="shared" si="32"/>
        <v>-0.4</v>
      </c>
      <c r="P82" s="8">
        <f>L82/I82*100-100</f>
        <v>-80</v>
      </c>
      <c r="Q82" s="22">
        <v>0</v>
      </c>
      <c r="R82" s="175">
        <f t="shared" si="33"/>
        <v>-5.0999999999999996</v>
      </c>
      <c r="S82" s="8">
        <f>Q82/D82*100-100</f>
        <v>-100</v>
      </c>
      <c r="T82" s="21">
        <f t="shared" si="34"/>
        <v>-0.1</v>
      </c>
      <c r="U82" s="8">
        <f>Q82/L82*100-100</f>
        <v>-100</v>
      </c>
      <c r="V82" s="35">
        <v>13.7</v>
      </c>
      <c r="W82" s="174">
        <f t="shared" si="21"/>
        <v>8.6</v>
      </c>
      <c r="X82" s="6">
        <f>V82/D82*100-100</f>
        <v>168.62745098039215</v>
      </c>
      <c r="Y82" s="20">
        <f t="shared" si="22"/>
        <v>13.7</v>
      </c>
      <c r="Z82" s="8" t="s">
        <v>11</v>
      </c>
      <c r="AA82" s="35">
        <v>16.100000000000001</v>
      </c>
      <c r="AB82" s="174">
        <f t="shared" si="23"/>
        <v>11.000000000000002</v>
      </c>
      <c r="AC82" s="184">
        <f>AA82/D82*100-100</f>
        <v>215.68627450980398</v>
      </c>
      <c r="AD82" s="20">
        <f t="shared" si="24"/>
        <v>2.4000000000000021</v>
      </c>
      <c r="AE82" s="184">
        <f t="shared" si="25"/>
        <v>17.518248175182507</v>
      </c>
      <c r="AF82" s="35">
        <v>17.899999999999999</v>
      </c>
      <c r="AG82" s="174">
        <f t="shared" si="26"/>
        <v>12.799999999999999</v>
      </c>
      <c r="AH82" s="184">
        <f>AF82/D82*100-100</f>
        <v>250.98039215686276</v>
      </c>
      <c r="AI82" s="20">
        <f t="shared" si="35"/>
        <v>1.7999999999999972</v>
      </c>
      <c r="AJ82" s="184">
        <f>AF82/AA82*100-100</f>
        <v>11.180124223602462</v>
      </c>
    </row>
    <row r="83" spans="1:36" ht="15">
      <c r="A83" s="7" t="s">
        <v>78</v>
      </c>
      <c r="B83" s="22">
        <v>1.1000000000000001</v>
      </c>
      <c r="C83" s="19">
        <v>1.4</v>
      </c>
      <c r="D83" s="22">
        <v>0.7</v>
      </c>
      <c r="E83" s="21">
        <f t="shared" si="20"/>
        <v>-0.40000000000000013</v>
      </c>
      <c r="F83" s="8">
        <f>D83/B83*100-100</f>
        <v>-36.363636363636374</v>
      </c>
      <c r="G83" s="21">
        <f t="shared" si="28"/>
        <v>-0.7</v>
      </c>
      <c r="H83" s="8">
        <f t="shared" si="29"/>
        <v>-50</v>
      </c>
      <c r="I83" s="19">
        <v>1.1000000000000001</v>
      </c>
      <c r="J83" s="174">
        <f t="shared" si="30"/>
        <v>0.40000000000000013</v>
      </c>
      <c r="K83" s="6">
        <f>I83/D83*100-100</f>
        <v>57.142857142857167</v>
      </c>
      <c r="L83" s="22">
        <v>1</v>
      </c>
      <c r="M83" s="174">
        <f t="shared" si="31"/>
        <v>0.30000000000000004</v>
      </c>
      <c r="N83" s="6">
        <f>L83/D83*100-100</f>
        <v>42.857142857142861</v>
      </c>
      <c r="O83" s="21">
        <f t="shared" si="32"/>
        <v>-0.10000000000000009</v>
      </c>
      <c r="P83" s="8">
        <f>L83/I83*100-100</f>
        <v>-9.0909090909090935</v>
      </c>
      <c r="Q83" s="19">
        <v>0.7</v>
      </c>
      <c r="R83" s="175">
        <f t="shared" si="33"/>
        <v>0</v>
      </c>
      <c r="S83" s="8">
        <f>Q83/D83*100-100</f>
        <v>0</v>
      </c>
      <c r="T83" s="21">
        <f t="shared" si="34"/>
        <v>-0.30000000000000004</v>
      </c>
      <c r="U83" s="8">
        <f>Q83/L83*100-100</f>
        <v>-30</v>
      </c>
      <c r="V83" s="19">
        <v>3.4</v>
      </c>
      <c r="W83" s="174">
        <f t="shared" si="21"/>
        <v>2.7</v>
      </c>
      <c r="X83" s="6">
        <f>V83/D83*100-100</f>
        <v>385.71428571428578</v>
      </c>
      <c r="Y83" s="20">
        <f t="shared" si="22"/>
        <v>2.7</v>
      </c>
      <c r="Z83" s="6">
        <f>V83/Q83*100-100</f>
        <v>385.71428571428578</v>
      </c>
      <c r="AA83" s="19">
        <v>1.1000000000000001</v>
      </c>
      <c r="AB83" s="174">
        <f t="shared" si="23"/>
        <v>0.40000000000000013</v>
      </c>
      <c r="AC83" s="184">
        <f>AA83/D83*100-100</f>
        <v>57.142857142857167</v>
      </c>
      <c r="AD83" s="59">
        <f t="shared" si="24"/>
        <v>-2.2999999999999998</v>
      </c>
      <c r="AE83" s="8">
        <f t="shared" si="25"/>
        <v>-67.64705882352942</v>
      </c>
      <c r="AF83" s="19">
        <v>4.5</v>
      </c>
      <c r="AG83" s="174">
        <f t="shared" si="26"/>
        <v>3.8</v>
      </c>
      <c r="AH83" s="184">
        <f>AF83/D83*100-100</f>
        <v>542.85714285714289</v>
      </c>
      <c r="AI83" s="20">
        <f t="shared" si="35"/>
        <v>3.4</v>
      </c>
      <c r="AJ83" s="184">
        <f t="shared" si="27"/>
        <v>309.09090909090907</v>
      </c>
    </row>
    <row r="84" spans="1:36" ht="15">
      <c r="A84" s="7" t="s">
        <v>79</v>
      </c>
      <c r="B84" s="35">
        <v>11.5</v>
      </c>
      <c r="C84" s="19">
        <v>6.3</v>
      </c>
      <c r="D84" s="35">
        <v>12.7</v>
      </c>
      <c r="E84" s="20">
        <f t="shared" si="20"/>
        <v>1.1999999999999993</v>
      </c>
      <c r="F84" s="6">
        <f>D84/B84*100-100</f>
        <v>10.434782608695642</v>
      </c>
      <c r="G84" s="20">
        <f t="shared" si="28"/>
        <v>6.3999999999999995</v>
      </c>
      <c r="H84" s="6">
        <f t="shared" si="29"/>
        <v>101.58730158730157</v>
      </c>
      <c r="I84" s="35">
        <v>6.3</v>
      </c>
      <c r="J84" s="175">
        <f t="shared" si="30"/>
        <v>-6.3999999999999995</v>
      </c>
      <c r="K84" s="8">
        <f>I84/D84*100-100</f>
        <v>-50.393700787401571</v>
      </c>
      <c r="L84" s="53">
        <v>6.3</v>
      </c>
      <c r="M84" s="175">
        <f t="shared" si="31"/>
        <v>-6.3999999999999995</v>
      </c>
      <c r="N84" s="8">
        <f>L84/D84*100-100</f>
        <v>-50.393700787401571</v>
      </c>
      <c r="O84" s="20">
        <f t="shared" si="32"/>
        <v>0</v>
      </c>
      <c r="P84" s="6">
        <f>L84/I84*100-100</f>
        <v>0</v>
      </c>
      <c r="Q84" s="53">
        <v>6.3</v>
      </c>
      <c r="R84" s="175">
        <f t="shared" si="33"/>
        <v>-6.3999999999999995</v>
      </c>
      <c r="S84" s="8">
        <f>Q84/D84*100-100</f>
        <v>-50.393700787401571</v>
      </c>
      <c r="T84" s="21">
        <f t="shared" si="34"/>
        <v>0</v>
      </c>
      <c r="U84" s="8">
        <f>Q84/L84*100-100</f>
        <v>0</v>
      </c>
      <c r="V84" s="53">
        <v>6.3</v>
      </c>
      <c r="W84" s="175">
        <f t="shared" si="21"/>
        <v>-6.3999999999999995</v>
      </c>
      <c r="X84" s="8">
        <f>V84/D84*100-100</f>
        <v>-50.393700787401571</v>
      </c>
      <c r="Y84" s="21">
        <f t="shared" si="22"/>
        <v>0</v>
      </c>
      <c r="Z84" s="8">
        <f>V84/Q84*100-100</f>
        <v>0</v>
      </c>
      <c r="AA84" s="53">
        <v>9.1999999999999993</v>
      </c>
      <c r="AB84" s="207">
        <f t="shared" si="23"/>
        <v>-3.5</v>
      </c>
      <c r="AC84" s="8">
        <f>AA84/D84*100-100</f>
        <v>-27.559055118110237</v>
      </c>
      <c r="AD84" s="20">
        <f t="shared" si="24"/>
        <v>2.8999999999999995</v>
      </c>
      <c r="AE84" s="184">
        <f t="shared" si="25"/>
        <v>46.031746031746025</v>
      </c>
      <c r="AF84" s="22">
        <v>0</v>
      </c>
      <c r="AG84" s="207">
        <f t="shared" si="26"/>
        <v>-12.7</v>
      </c>
      <c r="AH84" s="8">
        <f>AF84/D84*100-100</f>
        <v>-100</v>
      </c>
      <c r="AI84" s="59">
        <f t="shared" si="35"/>
        <v>-9.1999999999999993</v>
      </c>
      <c r="AJ84" s="8">
        <f t="shared" si="27"/>
        <v>-100</v>
      </c>
    </row>
    <row r="85" spans="1:36" ht="15">
      <c r="A85" s="7" t="s">
        <v>80</v>
      </c>
      <c r="B85" s="22">
        <v>3</v>
      </c>
      <c r="C85" s="19">
        <v>2.2000000000000002</v>
      </c>
      <c r="D85" s="22">
        <v>0</v>
      </c>
      <c r="E85" s="21">
        <f t="shared" si="20"/>
        <v>-3</v>
      </c>
      <c r="F85" s="8">
        <f>D85/B85*100-100</f>
        <v>-100</v>
      </c>
      <c r="G85" s="21">
        <f t="shared" si="28"/>
        <v>-2.2000000000000002</v>
      </c>
      <c r="H85" s="8">
        <f t="shared" si="29"/>
        <v>-100</v>
      </c>
      <c r="I85" s="22">
        <v>0</v>
      </c>
      <c r="J85" s="175">
        <f t="shared" si="30"/>
        <v>0</v>
      </c>
      <c r="K85" s="18" t="s">
        <v>11</v>
      </c>
      <c r="L85" s="22">
        <v>0</v>
      </c>
      <c r="M85" s="175">
        <f t="shared" si="31"/>
        <v>0</v>
      </c>
      <c r="N85" s="18" t="s">
        <v>11</v>
      </c>
      <c r="O85" s="21">
        <f t="shared" si="32"/>
        <v>0</v>
      </c>
      <c r="P85" s="18" t="s">
        <v>11</v>
      </c>
      <c r="Q85" s="19">
        <v>0.6</v>
      </c>
      <c r="R85" s="174">
        <f t="shared" si="33"/>
        <v>0.6</v>
      </c>
      <c r="S85" s="18" t="s">
        <v>11</v>
      </c>
      <c r="T85" s="20">
        <f t="shared" si="34"/>
        <v>0.6</v>
      </c>
      <c r="U85" s="18" t="s">
        <v>11</v>
      </c>
      <c r="V85" s="22">
        <v>0</v>
      </c>
      <c r="W85" s="175">
        <f t="shared" si="21"/>
        <v>0</v>
      </c>
      <c r="X85" s="18" t="s">
        <v>11</v>
      </c>
      <c r="Y85" s="21">
        <f t="shared" si="22"/>
        <v>-0.6</v>
      </c>
      <c r="Z85" s="8">
        <f>V85/Q85*100-100</f>
        <v>-100</v>
      </c>
      <c r="AA85" s="22">
        <v>0</v>
      </c>
      <c r="AB85" s="175">
        <f t="shared" si="23"/>
        <v>0</v>
      </c>
      <c r="AC85" s="18" t="s">
        <v>11</v>
      </c>
      <c r="AD85" s="18" t="s">
        <v>11</v>
      </c>
      <c r="AE85" s="18" t="s">
        <v>11</v>
      </c>
      <c r="AF85" s="19">
        <v>1</v>
      </c>
      <c r="AG85" s="174">
        <f t="shared" si="26"/>
        <v>1</v>
      </c>
      <c r="AH85" s="18" t="s">
        <v>11</v>
      </c>
      <c r="AI85" s="20">
        <f t="shared" si="35"/>
        <v>1</v>
      </c>
      <c r="AJ85" s="18" t="s">
        <v>11</v>
      </c>
    </row>
    <row r="86" spans="1:36" ht="15">
      <c r="A86" s="7" t="s">
        <v>81</v>
      </c>
      <c r="B86" s="98">
        <v>10.199999999999999</v>
      </c>
      <c r="C86" s="35">
        <v>11.4</v>
      </c>
      <c r="D86" s="22">
        <v>9.6</v>
      </c>
      <c r="E86" s="21">
        <f t="shared" si="20"/>
        <v>-0.59999999999999964</v>
      </c>
      <c r="F86" s="8">
        <f>D86/B86*100-100</f>
        <v>-5.8823529411764781</v>
      </c>
      <c r="G86" s="21">
        <f t="shared" si="28"/>
        <v>-1.8000000000000007</v>
      </c>
      <c r="H86" s="8">
        <f t="shared" si="29"/>
        <v>-15.789473684210535</v>
      </c>
      <c r="I86" s="35">
        <v>12.1</v>
      </c>
      <c r="J86" s="174">
        <f t="shared" si="30"/>
        <v>2.5</v>
      </c>
      <c r="K86" s="6">
        <f>I86/D86*100-100</f>
        <v>26.041666666666671</v>
      </c>
      <c r="L86" s="35">
        <v>9.1</v>
      </c>
      <c r="M86" s="175">
        <f t="shared" si="31"/>
        <v>-0.5</v>
      </c>
      <c r="N86" s="8">
        <f>L86/D86*100-100</f>
        <v>-5.2083333333333428</v>
      </c>
      <c r="O86" s="21">
        <f t="shared" si="32"/>
        <v>-3</v>
      </c>
      <c r="P86" s="8">
        <f>L86/I86*100-100</f>
        <v>-24.793388429752071</v>
      </c>
      <c r="Q86" s="53">
        <v>4.3</v>
      </c>
      <c r="R86" s="175">
        <f t="shared" si="33"/>
        <v>-5.3</v>
      </c>
      <c r="S86" s="8">
        <f>Q86/D86*100-100</f>
        <v>-55.208333333333329</v>
      </c>
      <c r="T86" s="21">
        <f t="shared" si="34"/>
        <v>-4.8</v>
      </c>
      <c r="U86" s="8">
        <f>Q86/L86*100-100</f>
        <v>-52.747252747252752</v>
      </c>
      <c r="V86" s="53">
        <v>6</v>
      </c>
      <c r="W86" s="175">
        <f t="shared" si="21"/>
        <v>-3.5999999999999996</v>
      </c>
      <c r="X86" s="8">
        <f>V86/D86*100-100</f>
        <v>-37.5</v>
      </c>
      <c r="Y86" s="20">
        <f t="shared" si="22"/>
        <v>1.7000000000000002</v>
      </c>
      <c r="Z86" s="6">
        <f>V86/Q86*100-100</f>
        <v>39.534883720930225</v>
      </c>
      <c r="AA86" s="53">
        <v>5.8</v>
      </c>
      <c r="AB86" s="175">
        <f t="shared" si="23"/>
        <v>-3.8</v>
      </c>
      <c r="AC86" s="8">
        <f>AA86/D86*100-100</f>
        <v>-39.583333333333336</v>
      </c>
      <c r="AD86" s="59">
        <f>AA86-V86</f>
        <v>-0.20000000000000018</v>
      </c>
      <c r="AE86" s="8">
        <f>AA86/V86*100-100</f>
        <v>-3.3333333333333286</v>
      </c>
      <c r="AF86" s="53">
        <v>5.3</v>
      </c>
      <c r="AG86" s="207">
        <f t="shared" si="26"/>
        <v>-4.3</v>
      </c>
      <c r="AH86" s="8">
        <f>AF86/D86*100-100</f>
        <v>-44.791666666666664</v>
      </c>
      <c r="AI86" s="59">
        <f>AF86-AA86</f>
        <v>-0.5</v>
      </c>
      <c r="AJ86" s="8">
        <f>AF86/AA86*100-100</f>
        <v>-8.6206896551724128</v>
      </c>
    </row>
    <row r="87" spans="1:36" ht="15">
      <c r="A87" s="7" t="s">
        <v>82</v>
      </c>
      <c r="B87" s="19">
        <v>2.2999999999999998</v>
      </c>
      <c r="C87" s="29">
        <v>1</v>
      </c>
      <c r="D87" s="29">
        <v>1</v>
      </c>
      <c r="E87" s="21">
        <f t="shared" si="20"/>
        <v>-1.2999999999999998</v>
      </c>
      <c r="F87" s="8">
        <f>D87/B87*100-100</f>
        <v>-56.521739130434781</v>
      </c>
      <c r="G87" s="20">
        <f t="shared" si="28"/>
        <v>0</v>
      </c>
      <c r="H87" s="6">
        <f t="shared" si="29"/>
        <v>0</v>
      </c>
      <c r="I87" s="28">
        <v>0</v>
      </c>
      <c r="J87" s="175">
        <f t="shared" si="30"/>
        <v>-1</v>
      </c>
      <c r="K87" s="8">
        <f>I87/D87*100-100</f>
        <v>-100</v>
      </c>
      <c r="L87" s="29">
        <v>0.9</v>
      </c>
      <c r="M87" s="175">
        <f t="shared" si="31"/>
        <v>-9.9999999999999978E-2</v>
      </c>
      <c r="N87" s="18" t="s">
        <v>11</v>
      </c>
      <c r="O87" s="20">
        <f t="shared" si="32"/>
        <v>0.9</v>
      </c>
      <c r="P87" s="18" t="s">
        <v>11</v>
      </c>
      <c r="Q87" s="22">
        <v>0</v>
      </c>
      <c r="R87" s="175">
        <f t="shared" si="33"/>
        <v>-1</v>
      </c>
      <c r="S87" s="8">
        <f>Q87/D87*100-100</f>
        <v>-100</v>
      </c>
      <c r="T87" s="21">
        <f t="shared" si="34"/>
        <v>-0.9</v>
      </c>
      <c r="U87" s="8">
        <f>Q87/L87*100-100</f>
        <v>-100</v>
      </c>
      <c r="V87" s="22">
        <v>0</v>
      </c>
      <c r="W87" s="175">
        <f t="shared" si="21"/>
        <v>-1</v>
      </c>
      <c r="X87" s="8">
        <f>V87/D87*100-100</f>
        <v>-100</v>
      </c>
      <c r="Y87" s="21">
        <f t="shared" si="22"/>
        <v>0</v>
      </c>
      <c r="Z87" s="18" t="s">
        <v>11</v>
      </c>
      <c r="AA87" s="22">
        <v>0</v>
      </c>
      <c r="AB87" s="207">
        <f t="shared" si="23"/>
        <v>-1</v>
      </c>
      <c r="AC87" s="8">
        <f>AA87/D87*100-100</f>
        <v>-100</v>
      </c>
      <c r="AD87" s="18" t="s">
        <v>11</v>
      </c>
      <c r="AE87" s="18" t="s">
        <v>11</v>
      </c>
      <c r="AF87" s="22">
        <v>0</v>
      </c>
      <c r="AG87" s="207">
        <f t="shared" si="26"/>
        <v>-1</v>
      </c>
      <c r="AH87" s="8">
        <f>AF87/D87*100-100</f>
        <v>-100</v>
      </c>
      <c r="AI87" s="18" t="s">
        <v>11</v>
      </c>
      <c r="AJ87" s="18" t="s">
        <v>11</v>
      </c>
    </row>
    <row r="88" spans="1:36" ht="14.25">
      <c r="A88" s="7" t="s">
        <v>83</v>
      </c>
      <c r="B88" s="22">
        <v>0</v>
      </c>
      <c r="C88" s="22">
        <v>0</v>
      </c>
      <c r="D88" s="22">
        <v>0</v>
      </c>
      <c r="E88" s="18" t="s">
        <v>11</v>
      </c>
      <c r="F88" s="18" t="s">
        <v>11</v>
      </c>
      <c r="G88" s="18" t="s">
        <v>11</v>
      </c>
      <c r="H88" s="18" t="s">
        <v>11</v>
      </c>
      <c r="I88" s="22">
        <v>0</v>
      </c>
      <c r="J88" s="18" t="s">
        <v>11</v>
      </c>
      <c r="K88" s="18" t="s">
        <v>11</v>
      </c>
      <c r="L88" s="22">
        <v>0</v>
      </c>
      <c r="M88" s="18" t="s">
        <v>11</v>
      </c>
      <c r="N88" s="18" t="s">
        <v>11</v>
      </c>
      <c r="O88" s="18" t="s">
        <v>11</v>
      </c>
      <c r="P88" s="18" t="s">
        <v>11</v>
      </c>
      <c r="Q88" s="22">
        <v>0</v>
      </c>
      <c r="R88" s="18" t="s">
        <v>11</v>
      </c>
      <c r="S88" s="18" t="s">
        <v>11</v>
      </c>
      <c r="T88" s="18" t="s">
        <v>11</v>
      </c>
      <c r="U88" s="18" t="s">
        <v>11</v>
      </c>
      <c r="V88" s="22">
        <v>0</v>
      </c>
      <c r="W88" s="18" t="s">
        <v>11</v>
      </c>
      <c r="X88" s="18" t="s">
        <v>11</v>
      </c>
      <c r="Y88" s="18" t="s">
        <v>11</v>
      </c>
      <c r="Z88" s="18" t="s">
        <v>11</v>
      </c>
      <c r="AA88" s="22">
        <v>0</v>
      </c>
      <c r="AB88" s="18" t="s">
        <v>11</v>
      </c>
      <c r="AC88" s="18" t="s">
        <v>11</v>
      </c>
      <c r="AD88" s="18" t="s">
        <v>11</v>
      </c>
      <c r="AE88" s="18" t="s">
        <v>11</v>
      </c>
      <c r="AF88" s="22">
        <v>0</v>
      </c>
      <c r="AG88" s="18" t="s">
        <v>11</v>
      </c>
      <c r="AH88" s="18" t="s">
        <v>11</v>
      </c>
      <c r="AI88" s="18" t="s">
        <v>11</v>
      </c>
      <c r="AJ88" s="18" t="s">
        <v>11</v>
      </c>
    </row>
    <row r="89" spans="1:36" ht="30">
      <c r="A89" s="36" t="s">
        <v>84</v>
      </c>
      <c r="B89" s="37">
        <f>SUM(B90:B98)</f>
        <v>9.6999999999999993</v>
      </c>
      <c r="C89" s="37">
        <f>SUM(C90:C98)</f>
        <v>14.1</v>
      </c>
      <c r="D89" s="37">
        <f>SUM(D90:D98)</f>
        <v>15.2</v>
      </c>
      <c r="E89" s="38">
        <f>D89-B89</f>
        <v>5.5</v>
      </c>
      <c r="F89" s="39">
        <f>D89/B89*100-100</f>
        <v>56.701030927835063</v>
      </c>
      <c r="G89" s="38">
        <f>D89-C89</f>
        <v>1.0999999999999996</v>
      </c>
      <c r="H89" s="39">
        <f>D89/C89*100-100</f>
        <v>7.8014184397163149</v>
      </c>
      <c r="I89" s="37">
        <f>SUM(I90:I98)</f>
        <v>15.8</v>
      </c>
      <c r="J89" s="38">
        <f>I89-D89</f>
        <v>0.60000000000000142</v>
      </c>
      <c r="K89" s="39">
        <f>I89/D89*100-100</f>
        <v>3.9473684210526301</v>
      </c>
      <c r="L89" s="37">
        <f>SUM(L90:L98)</f>
        <v>25.799999999999997</v>
      </c>
      <c r="M89" s="38">
        <f>L89-D89</f>
        <v>10.599999999999998</v>
      </c>
      <c r="N89" s="39">
        <f>L89/D89*100-100</f>
        <v>69.73684210526315</v>
      </c>
      <c r="O89" s="38">
        <f>L89-I89</f>
        <v>9.9999999999999964</v>
      </c>
      <c r="P89" s="39">
        <f>L89/I89*100-100</f>
        <v>63.291139240506311</v>
      </c>
      <c r="Q89" s="37">
        <f>SUM(Q90:Q98)</f>
        <v>13.1</v>
      </c>
      <c r="R89" s="38">
        <f>Q89-D89</f>
        <v>-2.0999999999999996</v>
      </c>
      <c r="S89" s="39">
        <f>Q89/D89*100-100</f>
        <v>-13.815789473684205</v>
      </c>
      <c r="T89" s="38">
        <f>Q89-L89</f>
        <v>-12.699999999999998</v>
      </c>
      <c r="U89" s="39">
        <f>Q89/L89*100-100</f>
        <v>-49.224806201550386</v>
      </c>
      <c r="V89" s="37">
        <f>SUM(V90:V98)</f>
        <v>7.4</v>
      </c>
      <c r="W89" s="38">
        <f>V89-D89</f>
        <v>-7.7999999999999989</v>
      </c>
      <c r="X89" s="39">
        <f>V89/D89*100-100</f>
        <v>-51.315789473684205</v>
      </c>
      <c r="Y89" s="38">
        <f>V89-Q89</f>
        <v>-5.6999999999999993</v>
      </c>
      <c r="Z89" s="39">
        <f>V89/Q89*100-100</f>
        <v>-43.511450381679381</v>
      </c>
      <c r="AA89" s="37">
        <f>SUM(AA90:AA98)</f>
        <v>6.1000000000000005</v>
      </c>
      <c r="AB89" s="185">
        <f>AA89-D89</f>
        <v>-9.0999999999999979</v>
      </c>
      <c r="AC89" s="39">
        <f>AA89/D89*100-100</f>
        <v>-59.868421052631575</v>
      </c>
      <c r="AD89" s="185">
        <f>AA89-V89</f>
        <v>-1.2999999999999998</v>
      </c>
      <c r="AE89" s="39">
        <f>AA89/V89*100-100</f>
        <v>-17.567567567567565</v>
      </c>
      <c r="AF89" s="37">
        <f>SUM(AF90:AF98)</f>
        <v>3.2</v>
      </c>
      <c r="AG89" s="185">
        <f>AF89-D89</f>
        <v>-12</v>
      </c>
      <c r="AH89" s="39">
        <f>AF89/D89*100-100</f>
        <v>-78.94736842105263</v>
      </c>
      <c r="AI89" s="185">
        <f>AF89-AA89</f>
        <v>-2.9000000000000004</v>
      </c>
      <c r="AJ89" s="39">
        <f>AF89/AA89*100-100</f>
        <v>-47.540983606557376</v>
      </c>
    </row>
    <row r="90" spans="1:36" ht="15" customHeight="1">
      <c r="A90" s="7" t="s">
        <v>85</v>
      </c>
      <c r="B90" s="19">
        <v>3.2</v>
      </c>
      <c r="C90" s="22">
        <v>1.5</v>
      </c>
      <c r="D90" s="19">
        <v>2.7</v>
      </c>
      <c r="E90" s="21">
        <f>D90-B90</f>
        <v>-0.5</v>
      </c>
      <c r="F90" s="8">
        <f>D90/B90*100-100</f>
        <v>-15.625</v>
      </c>
      <c r="G90" s="174">
        <f>D90-C90</f>
        <v>1.2000000000000002</v>
      </c>
      <c r="H90" s="173">
        <f>D90/C90*100-100</f>
        <v>80</v>
      </c>
      <c r="I90" s="22">
        <v>2.7</v>
      </c>
      <c r="J90" s="174">
        <f>I90-D90</f>
        <v>0</v>
      </c>
      <c r="K90" s="173">
        <f>I90/D90*100-100</f>
        <v>0</v>
      </c>
      <c r="L90" s="35">
        <v>10.4</v>
      </c>
      <c r="M90" s="174">
        <f>L90-D90</f>
        <v>7.7</v>
      </c>
      <c r="N90" s="173">
        <f>L90/D90*100-100</f>
        <v>285.18518518518516</v>
      </c>
      <c r="O90" s="174">
        <f>L90-I90</f>
        <v>7.7</v>
      </c>
      <c r="P90" s="173">
        <f>L90/I90*100-100</f>
        <v>285.18518518518516</v>
      </c>
      <c r="Q90" s="19">
        <v>1.8</v>
      </c>
      <c r="R90" s="175">
        <f>Q90-D90</f>
        <v>-0.90000000000000013</v>
      </c>
      <c r="S90" s="181">
        <f>Q90/D90*100-100</f>
        <v>-33.333333333333343</v>
      </c>
      <c r="T90" s="175">
        <f>Q90-L90</f>
        <v>-8.6</v>
      </c>
      <c r="U90" s="181">
        <f>Q90/L90*100-100</f>
        <v>-82.692307692307693</v>
      </c>
      <c r="V90" s="19">
        <v>3.2</v>
      </c>
      <c r="W90" s="174">
        <f>V90-D90</f>
        <v>0.5</v>
      </c>
      <c r="X90" s="173">
        <f>V90/D90*100-100</f>
        <v>18.518518518518505</v>
      </c>
      <c r="Y90" s="174">
        <f>V90-Q90</f>
        <v>1.4000000000000001</v>
      </c>
      <c r="Z90" s="173">
        <f>V90/Q90*100-100</f>
        <v>77.7777777777778</v>
      </c>
      <c r="AA90" s="19">
        <v>2.7</v>
      </c>
      <c r="AB90" s="175">
        <f>AA90-D90</f>
        <v>0</v>
      </c>
      <c r="AC90" s="181">
        <f>AA90/D90*100-100</f>
        <v>0</v>
      </c>
      <c r="AD90" s="175">
        <f>AA90-V90</f>
        <v>-0.5</v>
      </c>
      <c r="AE90" s="181">
        <f>AA90/V90*100-100</f>
        <v>-15.625</v>
      </c>
      <c r="AF90" s="29">
        <v>0</v>
      </c>
      <c r="AG90" s="175">
        <f>AF90-D90</f>
        <v>-2.7</v>
      </c>
      <c r="AH90" s="181">
        <f>AF90/D90*100-100</f>
        <v>-100</v>
      </c>
      <c r="AI90" s="207">
        <f>AF90-AA90</f>
        <v>-2.7</v>
      </c>
      <c r="AJ90" s="181">
        <f>AF90/AA90*100-100</f>
        <v>-100</v>
      </c>
    </row>
    <row r="91" spans="1:36" ht="15">
      <c r="A91" s="7" t="s">
        <v>86</v>
      </c>
      <c r="B91" s="19">
        <v>4.2</v>
      </c>
      <c r="C91" s="29">
        <v>5.8</v>
      </c>
      <c r="D91" s="29">
        <v>5.8</v>
      </c>
      <c r="E91" s="20">
        <f>D91-B91</f>
        <v>1.5999999999999996</v>
      </c>
      <c r="F91" s="6">
        <f>D91/B91*100-100</f>
        <v>38.095238095238102</v>
      </c>
      <c r="G91" s="174">
        <f>D91-C91</f>
        <v>0</v>
      </c>
      <c r="H91" s="173">
        <f>D91/C91*100-100</f>
        <v>0</v>
      </c>
      <c r="I91" s="29">
        <v>5.9</v>
      </c>
      <c r="J91" s="174">
        <f>I91-D91</f>
        <v>0.10000000000000053</v>
      </c>
      <c r="K91" s="173">
        <f>I91/D91*100-100</f>
        <v>1.7241379310344911</v>
      </c>
      <c r="L91" s="29">
        <v>7.8</v>
      </c>
      <c r="M91" s="174">
        <f>L91-D91</f>
        <v>2</v>
      </c>
      <c r="N91" s="173">
        <f>L91/D91*100-100</f>
        <v>34.482758620689651</v>
      </c>
      <c r="O91" s="174">
        <f>L91-I91</f>
        <v>1.8999999999999995</v>
      </c>
      <c r="P91" s="173">
        <f>L91/I91*100-100</f>
        <v>32.203389830508456</v>
      </c>
      <c r="Q91" s="29">
        <v>3.3</v>
      </c>
      <c r="R91" s="175">
        <f>Q91-D91</f>
        <v>-2.5</v>
      </c>
      <c r="S91" s="181">
        <f>Q91/D91*100-100</f>
        <v>-43.103448275862064</v>
      </c>
      <c r="T91" s="175">
        <f>Q91-L91</f>
        <v>-4.5</v>
      </c>
      <c r="U91" s="181">
        <f>Q91/L91*100-100</f>
        <v>-57.692307692307693</v>
      </c>
      <c r="V91" s="29">
        <v>0.7</v>
      </c>
      <c r="W91" s="175">
        <f>V91-D91</f>
        <v>-5.0999999999999996</v>
      </c>
      <c r="X91" s="181">
        <f>V91/D91*100-100</f>
        <v>-87.931034482758619</v>
      </c>
      <c r="Y91" s="175">
        <f>V91-Q91</f>
        <v>-2.5999999999999996</v>
      </c>
      <c r="Z91" s="181">
        <f>V91/Q91*100-100</f>
        <v>-78.787878787878782</v>
      </c>
      <c r="AA91" s="29">
        <v>0</v>
      </c>
      <c r="AB91" s="207">
        <f>AA91-D91</f>
        <v>-5.8</v>
      </c>
      <c r="AC91" s="181">
        <f>AA91/D91*100-100</f>
        <v>-100</v>
      </c>
      <c r="AD91" s="207">
        <f>AA91-V91</f>
        <v>-0.7</v>
      </c>
      <c r="AE91" s="181">
        <f>AA91/V91*100-100</f>
        <v>-100</v>
      </c>
      <c r="AF91" s="29">
        <v>2</v>
      </c>
      <c r="AG91" s="175">
        <f>AF91-D91</f>
        <v>-3.8</v>
      </c>
      <c r="AH91" s="181">
        <f>AF91/D91*100-100</f>
        <v>-65.517241379310349</v>
      </c>
      <c r="AI91" s="174">
        <f>AF91-AA91</f>
        <v>2</v>
      </c>
      <c r="AJ91" s="178" t="s">
        <v>11</v>
      </c>
    </row>
    <row r="92" spans="1:36" ht="15">
      <c r="A92" s="7" t="s">
        <v>87</v>
      </c>
      <c r="B92" s="19">
        <v>1.2</v>
      </c>
      <c r="C92" s="19">
        <v>1.2</v>
      </c>
      <c r="D92" s="19">
        <v>1.2</v>
      </c>
      <c r="E92" s="21">
        <f>D92-B92</f>
        <v>0</v>
      </c>
      <c r="F92" s="8">
        <f>D92/B92*100-100</f>
        <v>0</v>
      </c>
      <c r="G92" s="174">
        <f>D92-C92</f>
        <v>0</v>
      </c>
      <c r="H92" s="173">
        <f>D92/C92*100-100</f>
        <v>0</v>
      </c>
      <c r="I92" s="22">
        <v>1.2</v>
      </c>
      <c r="J92" s="174">
        <f>I92-D92</f>
        <v>0</v>
      </c>
      <c r="K92" s="173">
        <f>I92/D92*100-100</f>
        <v>0</v>
      </c>
      <c r="L92" s="19">
        <v>1.2</v>
      </c>
      <c r="M92" s="175">
        <f>L92-D92</f>
        <v>0</v>
      </c>
      <c r="N92" s="181">
        <f>L92/D92*100-100</f>
        <v>0</v>
      </c>
      <c r="O92" s="175">
        <f>L92-I92</f>
        <v>0</v>
      </c>
      <c r="P92" s="181">
        <f>L92/I92*100-100</f>
        <v>0</v>
      </c>
      <c r="Q92" s="19">
        <v>1.2</v>
      </c>
      <c r="R92" s="175">
        <f>Q92-D92</f>
        <v>0</v>
      </c>
      <c r="S92" s="181">
        <f>Q92/D92*100-100</f>
        <v>0</v>
      </c>
      <c r="T92" s="175">
        <f>Q92-L92</f>
        <v>0</v>
      </c>
      <c r="U92" s="181">
        <f>Q92/L92*100-100</f>
        <v>0</v>
      </c>
      <c r="V92" s="19">
        <v>1.2</v>
      </c>
      <c r="W92" s="175">
        <f>V92-D92</f>
        <v>0</v>
      </c>
      <c r="X92" s="181">
        <f>V92/D92*100-100</f>
        <v>0</v>
      </c>
      <c r="Y92" s="175">
        <f>V92-Q92</f>
        <v>0</v>
      </c>
      <c r="Z92" s="181">
        <f>V92/Q92*100-100</f>
        <v>0</v>
      </c>
      <c r="AA92" s="19">
        <v>1.2</v>
      </c>
      <c r="AB92" s="175">
        <f>AA92-D92</f>
        <v>0</v>
      </c>
      <c r="AC92" s="181">
        <f>AA92/D92*100-100</f>
        <v>0</v>
      </c>
      <c r="AD92" s="175">
        <f>AA92-V92</f>
        <v>0</v>
      </c>
      <c r="AE92" s="181">
        <f>AA92/V92*100-100</f>
        <v>0</v>
      </c>
      <c r="AF92" s="19">
        <v>1.2</v>
      </c>
      <c r="AG92" s="175">
        <f>AF92-D92</f>
        <v>0</v>
      </c>
      <c r="AH92" s="181">
        <f>AF92/D92*100-100</f>
        <v>0</v>
      </c>
      <c r="AI92" s="207">
        <f>AF92-AA92</f>
        <v>0</v>
      </c>
      <c r="AJ92" s="181">
        <f>AF92/AA92*100-100</f>
        <v>0</v>
      </c>
    </row>
    <row r="93" spans="1:36" s="12" customFormat="1" ht="15">
      <c r="A93" s="7" t="s">
        <v>88</v>
      </c>
      <c r="B93" s="19">
        <v>1.1000000000000001</v>
      </c>
      <c r="C93" s="22">
        <v>0</v>
      </c>
      <c r="D93" s="22">
        <v>0</v>
      </c>
      <c r="E93" s="21">
        <f>D93-B93</f>
        <v>-1.1000000000000001</v>
      </c>
      <c r="F93" s="8">
        <f>D93/B93*100-100</f>
        <v>-100</v>
      </c>
      <c r="G93" s="18" t="s">
        <v>11</v>
      </c>
      <c r="H93" s="18" t="s">
        <v>11</v>
      </c>
      <c r="I93" s="22">
        <v>0</v>
      </c>
      <c r="J93" s="178" t="s">
        <v>11</v>
      </c>
      <c r="K93" s="178" t="s">
        <v>11</v>
      </c>
      <c r="L93" s="22">
        <v>0</v>
      </c>
      <c r="M93" s="178" t="s">
        <v>11</v>
      </c>
      <c r="N93" s="178" t="s">
        <v>11</v>
      </c>
      <c r="O93" s="178" t="s">
        <v>11</v>
      </c>
      <c r="P93" s="178" t="s">
        <v>11</v>
      </c>
      <c r="Q93" s="22">
        <v>0</v>
      </c>
      <c r="R93" s="178" t="s">
        <v>11</v>
      </c>
      <c r="S93" s="178" t="s">
        <v>11</v>
      </c>
      <c r="T93" s="178" t="s">
        <v>11</v>
      </c>
      <c r="U93" s="178" t="s">
        <v>11</v>
      </c>
      <c r="V93" s="22">
        <v>0</v>
      </c>
      <c r="W93" s="178" t="s">
        <v>11</v>
      </c>
      <c r="X93" s="178" t="s">
        <v>11</v>
      </c>
      <c r="Y93" s="178" t="s">
        <v>11</v>
      </c>
      <c r="Z93" s="178" t="s">
        <v>11</v>
      </c>
      <c r="AA93" s="22">
        <v>0</v>
      </c>
      <c r="AB93" s="178" t="s">
        <v>11</v>
      </c>
      <c r="AC93" s="178" t="s">
        <v>11</v>
      </c>
      <c r="AD93" s="178" t="s">
        <v>11</v>
      </c>
      <c r="AE93" s="178" t="s">
        <v>11</v>
      </c>
      <c r="AF93" s="22">
        <v>0</v>
      </c>
      <c r="AG93" s="178" t="s">
        <v>11</v>
      </c>
      <c r="AH93" s="178" t="s">
        <v>11</v>
      </c>
      <c r="AI93" s="178" t="s">
        <v>11</v>
      </c>
      <c r="AJ93" s="178" t="s">
        <v>11</v>
      </c>
    </row>
    <row r="94" spans="1:36" ht="14.25">
      <c r="A94" s="7" t="s">
        <v>89</v>
      </c>
      <c r="B94" s="22">
        <v>0</v>
      </c>
      <c r="C94" s="28">
        <v>0</v>
      </c>
      <c r="D94" s="28">
        <v>0</v>
      </c>
      <c r="E94" s="18" t="s">
        <v>11</v>
      </c>
      <c r="F94" s="18" t="s">
        <v>11</v>
      </c>
      <c r="G94" s="18" t="s">
        <v>11</v>
      </c>
      <c r="H94" s="18" t="s">
        <v>11</v>
      </c>
      <c r="I94" s="28">
        <v>0</v>
      </c>
      <c r="J94" s="178" t="s">
        <v>11</v>
      </c>
      <c r="K94" s="18" t="s">
        <v>11</v>
      </c>
      <c r="L94" s="28">
        <v>0</v>
      </c>
      <c r="M94" s="178" t="s">
        <v>11</v>
      </c>
      <c r="N94" s="18" t="s">
        <v>11</v>
      </c>
      <c r="O94" s="18" t="s">
        <v>11</v>
      </c>
      <c r="P94" s="18" t="s">
        <v>11</v>
      </c>
      <c r="Q94" s="28">
        <v>0</v>
      </c>
      <c r="R94" s="178" t="s">
        <v>11</v>
      </c>
      <c r="S94" s="18" t="s">
        <v>11</v>
      </c>
      <c r="T94" s="18" t="s">
        <v>11</v>
      </c>
      <c r="U94" s="18" t="s">
        <v>11</v>
      </c>
      <c r="V94" s="28">
        <v>0</v>
      </c>
      <c r="W94" s="178" t="s">
        <v>11</v>
      </c>
      <c r="X94" s="18" t="s">
        <v>11</v>
      </c>
      <c r="Y94" s="18" t="s">
        <v>11</v>
      </c>
      <c r="Z94" s="18" t="s">
        <v>11</v>
      </c>
      <c r="AA94" s="28">
        <v>0</v>
      </c>
      <c r="AB94" s="18" t="s">
        <v>11</v>
      </c>
      <c r="AC94" s="18" t="s">
        <v>11</v>
      </c>
      <c r="AD94" s="18" t="s">
        <v>11</v>
      </c>
      <c r="AE94" s="18" t="s">
        <v>11</v>
      </c>
      <c r="AF94" s="28">
        <v>0</v>
      </c>
      <c r="AG94" s="18" t="s">
        <v>11</v>
      </c>
      <c r="AH94" s="18" t="s">
        <v>11</v>
      </c>
      <c r="AI94" s="18" t="s">
        <v>11</v>
      </c>
      <c r="AJ94" s="18" t="s">
        <v>11</v>
      </c>
    </row>
    <row r="95" spans="1:36" ht="14.25">
      <c r="A95" s="7" t="s">
        <v>90</v>
      </c>
      <c r="B95" s="22">
        <v>0</v>
      </c>
      <c r="C95" s="28">
        <v>0</v>
      </c>
      <c r="D95" s="28">
        <v>0</v>
      </c>
      <c r="E95" s="18" t="s">
        <v>11</v>
      </c>
      <c r="F95" s="18" t="s">
        <v>11</v>
      </c>
      <c r="G95" s="18" t="s">
        <v>11</v>
      </c>
      <c r="H95" s="18" t="s">
        <v>11</v>
      </c>
      <c r="I95" s="28">
        <v>0</v>
      </c>
      <c r="J95" s="178" t="s">
        <v>11</v>
      </c>
      <c r="K95" s="18" t="s">
        <v>11</v>
      </c>
      <c r="L95" s="28">
        <v>0</v>
      </c>
      <c r="M95" s="178" t="s">
        <v>11</v>
      </c>
      <c r="N95" s="18" t="s">
        <v>11</v>
      </c>
      <c r="O95" s="18" t="s">
        <v>11</v>
      </c>
      <c r="P95" s="18" t="s">
        <v>11</v>
      </c>
      <c r="Q95" s="28">
        <v>0</v>
      </c>
      <c r="R95" s="178" t="s">
        <v>11</v>
      </c>
      <c r="S95" s="18" t="s">
        <v>11</v>
      </c>
      <c r="T95" s="18" t="s">
        <v>11</v>
      </c>
      <c r="U95" s="18" t="s">
        <v>11</v>
      </c>
      <c r="V95" s="28">
        <v>0</v>
      </c>
      <c r="W95" s="178" t="s">
        <v>11</v>
      </c>
      <c r="X95" s="18" t="s">
        <v>11</v>
      </c>
      <c r="Y95" s="18" t="s">
        <v>11</v>
      </c>
      <c r="Z95" s="18" t="s">
        <v>11</v>
      </c>
      <c r="AA95" s="28">
        <v>0</v>
      </c>
      <c r="AB95" s="18" t="s">
        <v>11</v>
      </c>
      <c r="AC95" s="18" t="s">
        <v>11</v>
      </c>
      <c r="AD95" s="18" t="s">
        <v>11</v>
      </c>
      <c r="AE95" s="18" t="s">
        <v>11</v>
      </c>
      <c r="AF95" s="28">
        <v>0</v>
      </c>
      <c r="AG95" s="18" t="s">
        <v>11</v>
      </c>
      <c r="AH95" s="18" t="s">
        <v>11</v>
      </c>
      <c r="AI95" s="18" t="s">
        <v>11</v>
      </c>
      <c r="AJ95" s="18" t="s">
        <v>11</v>
      </c>
    </row>
    <row r="96" spans="1:36" ht="15">
      <c r="A96" s="7" t="s">
        <v>91</v>
      </c>
      <c r="B96" s="22">
        <v>0</v>
      </c>
      <c r="C96" s="29">
        <v>5.6</v>
      </c>
      <c r="D96" s="29">
        <v>5.5</v>
      </c>
      <c r="E96" s="20">
        <f>D96-B96</f>
        <v>5.5</v>
      </c>
      <c r="F96" s="6" t="s">
        <v>11</v>
      </c>
      <c r="G96" s="21">
        <f>D96-C96</f>
        <v>-9.9999999999999645E-2</v>
      </c>
      <c r="H96" s="8">
        <f>D96/C96*100-100</f>
        <v>-1.7857142857142776</v>
      </c>
      <c r="I96" s="29">
        <v>6</v>
      </c>
      <c r="J96" s="174">
        <f>I96-D96</f>
        <v>0.5</v>
      </c>
      <c r="K96" s="6">
        <f>I96/D96*100-100</f>
        <v>9.0909090909090793</v>
      </c>
      <c r="L96" s="29">
        <v>6.4</v>
      </c>
      <c r="M96" s="174">
        <f>L96-D96</f>
        <v>0.90000000000000036</v>
      </c>
      <c r="N96" s="6">
        <f>L96/D96*100-100</f>
        <v>16.363636363636374</v>
      </c>
      <c r="O96" s="20">
        <f>L96-I96</f>
        <v>0.40000000000000036</v>
      </c>
      <c r="P96" s="6">
        <f>L96/I96*100-100</f>
        <v>6.6666666666666714</v>
      </c>
      <c r="Q96" s="29">
        <v>6.8</v>
      </c>
      <c r="R96" s="174">
        <f>Q96-D96</f>
        <v>1.2999999999999998</v>
      </c>
      <c r="S96" s="6">
        <f>Q96/D96*100-100</f>
        <v>23.636363636363626</v>
      </c>
      <c r="T96" s="20">
        <f>Q96-L96</f>
        <v>0.39999999999999947</v>
      </c>
      <c r="U96" s="6">
        <f>Q96/L96*100-100</f>
        <v>6.25</v>
      </c>
      <c r="V96" s="29">
        <v>2.2999999999999998</v>
      </c>
      <c r="W96" s="175">
        <f>V96-D96</f>
        <v>-3.2</v>
      </c>
      <c r="X96" s="8">
        <f>V96/D96*100-100</f>
        <v>-58.181818181818187</v>
      </c>
      <c r="Y96" s="21">
        <f>V96-Q96</f>
        <v>-4.5</v>
      </c>
      <c r="Z96" s="8">
        <f>V96/Q96*100-100</f>
        <v>-66.176470588235304</v>
      </c>
      <c r="AA96" s="29">
        <v>2.2000000000000002</v>
      </c>
      <c r="AB96" s="207">
        <f>AA96-D96</f>
        <v>-3.3</v>
      </c>
      <c r="AC96" s="8">
        <f>AA96/D96*100-100</f>
        <v>-60</v>
      </c>
      <c r="AD96" s="59">
        <f>AA96-V96</f>
        <v>-9.9999999999999645E-2</v>
      </c>
      <c r="AE96" s="8">
        <f>AA96/V96*100-100</f>
        <v>-4.347826086956502</v>
      </c>
      <c r="AF96" s="28">
        <v>0</v>
      </c>
      <c r="AG96" s="207">
        <f>AF96-D96</f>
        <v>-5.5</v>
      </c>
      <c r="AH96" s="8">
        <f>AF96/D96*100-100</f>
        <v>-100</v>
      </c>
      <c r="AI96" s="59">
        <f>AF96-AA96</f>
        <v>-2.2000000000000002</v>
      </c>
      <c r="AJ96" s="8">
        <f>AF96/AA96*100-100</f>
        <v>-100</v>
      </c>
    </row>
    <row r="97" spans="1:36" ht="14.25">
      <c r="A97" s="7" t="s">
        <v>92</v>
      </c>
      <c r="B97" s="22">
        <v>0</v>
      </c>
      <c r="C97" s="28">
        <v>0</v>
      </c>
      <c r="D97" s="28">
        <v>0</v>
      </c>
      <c r="E97" s="18" t="s">
        <v>11</v>
      </c>
      <c r="F97" s="18" t="s">
        <v>11</v>
      </c>
      <c r="G97" s="18" t="s">
        <v>11</v>
      </c>
      <c r="H97" s="18" t="s">
        <v>11</v>
      </c>
      <c r="I97" s="28">
        <v>0</v>
      </c>
      <c r="J97" s="18" t="s">
        <v>11</v>
      </c>
      <c r="K97" s="18" t="s">
        <v>11</v>
      </c>
      <c r="L97" s="28">
        <v>0</v>
      </c>
      <c r="M97" s="18" t="s">
        <v>11</v>
      </c>
      <c r="N97" s="18" t="s">
        <v>11</v>
      </c>
      <c r="O97" s="18" t="s">
        <v>11</v>
      </c>
      <c r="P97" s="18" t="s">
        <v>11</v>
      </c>
      <c r="Q97" s="28">
        <v>0</v>
      </c>
      <c r="R97" s="18" t="s">
        <v>11</v>
      </c>
      <c r="S97" s="18" t="s">
        <v>11</v>
      </c>
      <c r="T97" s="18" t="s">
        <v>11</v>
      </c>
      <c r="U97" s="18" t="s">
        <v>11</v>
      </c>
      <c r="V97" s="28">
        <v>0</v>
      </c>
      <c r="W97" s="18" t="s">
        <v>11</v>
      </c>
      <c r="X97" s="18" t="s">
        <v>11</v>
      </c>
      <c r="Y97" s="18" t="s">
        <v>11</v>
      </c>
      <c r="Z97" s="18" t="s">
        <v>11</v>
      </c>
      <c r="AA97" s="28">
        <v>0</v>
      </c>
      <c r="AB97" s="18" t="s">
        <v>11</v>
      </c>
      <c r="AC97" s="18" t="s">
        <v>11</v>
      </c>
      <c r="AD97" s="18" t="s">
        <v>11</v>
      </c>
      <c r="AE97" s="18" t="s">
        <v>11</v>
      </c>
      <c r="AF97" s="28">
        <v>0</v>
      </c>
      <c r="AG97" s="18" t="s">
        <v>11</v>
      </c>
      <c r="AH97" s="18" t="s">
        <v>11</v>
      </c>
      <c r="AI97" s="18" t="s">
        <v>11</v>
      </c>
      <c r="AJ97" s="18" t="s">
        <v>11</v>
      </c>
    </row>
    <row r="98" spans="1:36" ht="14.25">
      <c r="A98" s="7" t="s">
        <v>93</v>
      </c>
      <c r="B98" s="22">
        <v>0</v>
      </c>
      <c r="C98" s="28">
        <v>0</v>
      </c>
      <c r="D98" s="28">
        <v>0</v>
      </c>
      <c r="E98" s="18" t="s">
        <v>11</v>
      </c>
      <c r="F98" s="18" t="s">
        <v>11</v>
      </c>
      <c r="G98" s="18" t="s">
        <v>11</v>
      </c>
      <c r="H98" s="18" t="s">
        <v>11</v>
      </c>
      <c r="I98" s="28">
        <v>0</v>
      </c>
      <c r="J98" s="18" t="s">
        <v>11</v>
      </c>
      <c r="K98" s="18" t="s">
        <v>11</v>
      </c>
      <c r="L98" s="28">
        <v>0</v>
      </c>
      <c r="M98" s="18" t="s">
        <v>11</v>
      </c>
      <c r="N98" s="18" t="s">
        <v>11</v>
      </c>
      <c r="O98" s="18" t="s">
        <v>11</v>
      </c>
      <c r="P98" s="18" t="s">
        <v>11</v>
      </c>
      <c r="Q98" s="28">
        <v>0</v>
      </c>
      <c r="R98" s="18" t="s">
        <v>11</v>
      </c>
      <c r="S98" s="18" t="s">
        <v>11</v>
      </c>
      <c r="T98" s="18" t="s">
        <v>11</v>
      </c>
      <c r="U98" s="18" t="s">
        <v>11</v>
      </c>
      <c r="V98" s="28">
        <v>0</v>
      </c>
      <c r="W98" s="18" t="s">
        <v>11</v>
      </c>
      <c r="X98" s="18" t="s">
        <v>11</v>
      </c>
      <c r="Y98" s="18" t="s">
        <v>11</v>
      </c>
      <c r="Z98" s="18" t="s">
        <v>11</v>
      </c>
      <c r="AA98" s="28">
        <v>0</v>
      </c>
      <c r="AB98" s="18" t="s">
        <v>11</v>
      </c>
      <c r="AC98" s="18" t="s">
        <v>11</v>
      </c>
      <c r="AD98" s="18" t="s">
        <v>11</v>
      </c>
      <c r="AE98" s="18" t="s">
        <v>11</v>
      </c>
      <c r="AF98" s="28">
        <v>0</v>
      </c>
      <c r="AG98" s="18" t="s">
        <v>11</v>
      </c>
      <c r="AH98" s="18" t="s">
        <v>11</v>
      </c>
      <c r="AI98" s="18" t="s">
        <v>11</v>
      </c>
      <c r="AJ98" s="18" t="s">
        <v>11</v>
      </c>
    </row>
    <row r="99" spans="1:36" ht="15">
      <c r="A99" s="36" t="s">
        <v>118</v>
      </c>
      <c r="B99" s="171">
        <v>0.4153</v>
      </c>
      <c r="C99" s="37">
        <f>SUM(C100:C101)</f>
        <v>9.8000000000000007</v>
      </c>
      <c r="D99" s="37">
        <f>SUM(D100:D101)</f>
        <v>10.199999999999999</v>
      </c>
      <c r="E99" s="38">
        <f>D99-B99</f>
        <v>9.7846999999999991</v>
      </c>
      <c r="F99" s="172" t="s">
        <v>11</v>
      </c>
      <c r="G99" s="38">
        <f>D99-C99</f>
        <v>0.39999999999999858</v>
      </c>
      <c r="H99" s="39">
        <f>D99/C99*100-100</f>
        <v>4.0816326530612059</v>
      </c>
      <c r="I99" s="37">
        <f>SUM(I100:I101)</f>
        <v>11.3</v>
      </c>
      <c r="J99" s="38">
        <f>I99-D99</f>
        <v>1.1000000000000014</v>
      </c>
      <c r="K99" s="39">
        <f>I99/D99*100-100</f>
        <v>10.784313725490208</v>
      </c>
      <c r="L99" s="37">
        <f>SUM(L100:L101)</f>
        <v>11.9</v>
      </c>
      <c r="M99" s="38">
        <f>L99-D99</f>
        <v>1.7000000000000011</v>
      </c>
      <c r="N99" s="39">
        <f>L99/D99*100-100</f>
        <v>16.666666666666671</v>
      </c>
      <c r="O99" s="38">
        <f>L99-I99</f>
        <v>0.59999999999999964</v>
      </c>
      <c r="P99" s="39">
        <f>L99/I99*100-100</f>
        <v>5.3097345132743214</v>
      </c>
      <c r="Q99" s="37">
        <f>SUM(Q100:Q101)</f>
        <v>8.8000000000000007</v>
      </c>
      <c r="R99" s="38">
        <f>Q99-D99</f>
        <v>-1.3999999999999986</v>
      </c>
      <c r="S99" s="39">
        <f>Q99/D99*100-100</f>
        <v>-13.725490196078411</v>
      </c>
      <c r="T99" s="38">
        <f>Q99-L99</f>
        <v>-3.0999999999999996</v>
      </c>
      <c r="U99" s="39">
        <f>Q99/L99*100-100</f>
        <v>-26.05042016806722</v>
      </c>
      <c r="V99" s="37">
        <f>SUM(V100:V101)</f>
        <v>7.1</v>
      </c>
      <c r="W99" s="38">
        <f>V99-D99</f>
        <v>-3.0999999999999996</v>
      </c>
      <c r="X99" s="39">
        <f>V99/D99*100-100</f>
        <v>-30.392156862745097</v>
      </c>
      <c r="Y99" s="38">
        <f>V99-Q99</f>
        <v>-1.7000000000000011</v>
      </c>
      <c r="Z99" s="39">
        <f>V99/Q99*100-100</f>
        <v>-19.318181818181827</v>
      </c>
      <c r="AA99" s="37">
        <f>SUM(AA100:AA101)</f>
        <v>9.4</v>
      </c>
      <c r="AB99" s="185">
        <f>AA99-D99</f>
        <v>-0.79999999999999893</v>
      </c>
      <c r="AC99" s="39">
        <f>AA99/D99*100-100</f>
        <v>-7.8431372549019613</v>
      </c>
      <c r="AD99" s="38">
        <f>AA99-V99</f>
        <v>2.3000000000000007</v>
      </c>
      <c r="AE99" s="654">
        <f>AA99/V99*100-100</f>
        <v>32.394366197183103</v>
      </c>
      <c r="AF99" s="37">
        <f>SUM(AF100:AF101)</f>
        <v>11.2</v>
      </c>
      <c r="AG99" s="38">
        <f>AF99-D99</f>
        <v>1</v>
      </c>
      <c r="AH99" s="654">
        <f>AF99/D99*100-100</f>
        <v>9.8039215686274588</v>
      </c>
      <c r="AI99" s="38">
        <f>AF99-AA99</f>
        <v>1.7999999999999989</v>
      </c>
      <c r="AJ99" s="654">
        <f>AF99/AA99*100-100</f>
        <v>19.148936170212764</v>
      </c>
    </row>
    <row r="100" spans="1:36" ht="15">
      <c r="A100" s="7" t="s">
        <v>119</v>
      </c>
      <c r="B100" s="135">
        <v>0.4153</v>
      </c>
      <c r="C100" s="19">
        <v>9.8000000000000007</v>
      </c>
      <c r="D100" s="19">
        <v>10.199999999999999</v>
      </c>
      <c r="E100" s="20">
        <f>D100-B100</f>
        <v>9.7846999999999991</v>
      </c>
      <c r="F100" s="18" t="s">
        <v>11</v>
      </c>
      <c r="G100" s="174">
        <f>D100-C100</f>
        <v>0.39999999999999858</v>
      </c>
      <c r="H100" s="173">
        <f>D100/C100*100-100</f>
        <v>4.0816326530612059</v>
      </c>
      <c r="I100" s="29">
        <v>11.3</v>
      </c>
      <c r="J100" s="174">
        <f>I100-D100</f>
        <v>1.1000000000000014</v>
      </c>
      <c r="K100" s="173">
        <f>I100/D100*100-100</f>
        <v>10.784313725490208</v>
      </c>
      <c r="L100" s="19">
        <v>11.9</v>
      </c>
      <c r="M100" s="174">
        <f>L100-D100</f>
        <v>1.7000000000000011</v>
      </c>
      <c r="N100" s="173">
        <f>L100/D100*100-100</f>
        <v>16.666666666666671</v>
      </c>
      <c r="O100" s="174">
        <f>L100-I100</f>
        <v>0.59999999999999964</v>
      </c>
      <c r="P100" s="173">
        <f>L100/I100*100-100</f>
        <v>5.3097345132743214</v>
      </c>
      <c r="Q100" s="19">
        <v>8.8000000000000007</v>
      </c>
      <c r="R100" s="175">
        <f>Q100-D100</f>
        <v>-1.3999999999999986</v>
      </c>
      <c r="S100" s="181">
        <f>Q100/D100*100-100</f>
        <v>-13.725490196078411</v>
      </c>
      <c r="T100" s="175">
        <f>Q100-L100</f>
        <v>-3.0999999999999996</v>
      </c>
      <c r="U100" s="181">
        <f>Q100/L100*100-100</f>
        <v>-26.05042016806722</v>
      </c>
      <c r="V100" s="19">
        <v>7.1</v>
      </c>
      <c r="W100" s="175">
        <f>V100-D100</f>
        <v>-3.0999999999999996</v>
      </c>
      <c r="X100" s="181">
        <f>V100/D100*100-100</f>
        <v>-30.392156862745097</v>
      </c>
      <c r="Y100" s="175">
        <f>V100-Q100</f>
        <v>-1.7000000000000011</v>
      </c>
      <c r="Z100" s="181">
        <f>V100/Q100*100-100</f>
        <v>-19.318181818181827</v>
      </c>
      <c r="AA100" s="19">
        <v>9.4</v>
      </c>
      <c r="AB100" s="207">
        <f>AA100-D100</f>
        <v>-0.79999999999999893</v>
      </c>
      <c r="AC100" s="181">
        <f>AA100/D100*100-100</f>
        <v>-7.8431372549019613</v>
      </c>
      <c r="AD100" s="174">
        <f>AA100-V100</f>
        <v>2.3000000000000007</v>
      </c>
      <c r="AE100" s="208">
        <f>AA100/V100*100-100</f>
        <v>32.394366197183103</v>
      </c>
      <c r="AF100" s="19">
        <v>11.2</v>
      </c>
      <c r="AG100" s="174">
        <f>AF100-D100</f>
        <v>1</v>
      </c>
      <c r="AH100" s="208">
        <f>AF100/D100*100-100</f>
        <v>9.8039215686274588</v>
      </c>
      <c r="AI100" s="174">
        <f>AF100-AA100</f>
        <v>1.7999999999999989</v>
      </c>
      <c r="AJ100" s="208">
        <f>AF100/AA100*100-100</f>
        <v>19.148936170212764</v>
      </c>
    </row>
    <row r="101" spans="1:36" ht="14.25">
      <c r="A101" s="7" t="s">
        <v>120</v>
      </c>
      <c r="B101" s="135">
        <v>0</v>
      </c>
      <c r="C101" s="22">
        <v>0</v>
      </c>
      <c r="D101" s="22">
        <v>0</v>
      </c>
      <c r="E101" s="18" t="s">
        <v>11</v>
      </c>
      <c r="F101" s="18" t="s">
        <v>11</v>
      </c>
      <c r="G101" s="18" t="s">
        <v>11</v>
      </c>
      <c r="H101" s="18" t="s">
        <v>11</v>
      </c>
      <c r="I101" s="28">
        <v>0</v>
      </c>
      <c r="J101" s="18" t="s">
        <v>11</v>
      </c>
      <c r="K101" s="18" t="s">
        <v>11</v>
      </c>
      <c r="L101" s="22">
        <v>0</v>
      </c>
      <c r="M101" s="18" t="s">
        <v>11</v>
      </c>
      <c r="N101" s="18" t="s">
        <v>11</v>
      </c>
      <c r="O101" s="18" t="s">
        <v>11</v>
      </c>
      <c r="P101" s="18" t="s">
        <v>11</v>
      </c>
      <c r="Q101" s="22">
        <v>0</v>
      </c>
      <c r="R101" s="18" t="s">
        <v>11</v>
      </c>
      <c r="S101" s="18" t="s">
        <v>11</v>
      </c>
      <c r="T101" s="18" t="s">
        <v>11</v>
      </c>
      <c r="U101" s="18" t="s">
        <v>11</v>
      </c>
      <c r="V101" s="22">
        <v>0</v>
      </c>
      <c r="W101" s="18" t="s">
        <v>11</v>
      </c>
      <c r="X101" s="18" t="s">
        <v>11</v>
      </c>
      <c r="Y101" s="18" t="s">
        <v>11</v>
      </c>
      <c r="Z101" s="18" t="s">
        <v>11</v>
      </c>
      <c r="AA101" s="22">
        <v>0</v>
      </c>
      <c r="AB101" s="18" t="s">
        <v>11</v>
      </c>
      <c r="AC101" s="18" t="s">
        <v>11</v>
      </c>
      <c r="AD101" s="18" t="s">
        <v>11</v>
      </c>
      <c r="AE101" s="18" t="s">
        <v>11</v>
      </c>
      <c r="AF101" s="22">
        <v>0</v>
      </c>
      <c r="AG101" s="18" t="s">
        <v>11</v>
      </c>
      <c r="AH101" s="18" t="s">
        <v>11</v>
      </c>
      <c r="AI101" s="18" t="s">
        <v>11</v>
      </c>
      <c r="AJ101" s="18" t="s">
        <v>11</v>
      </c>
    </row>
  </sheetData>
  <mergeCells count="25">
    <mergeCell ref="B6:B7"/>
    <mergeCell ref="Q6:Q7"/>
    <mergeCell ref="A5:A7"/>
    <mergeCell ref="AI6:AJ6"/>
    <mergeCell ref="AF6:AF7"/>
    <mergeCell ref="AG6:AH6"/>
    <mergeCell ref="D5:Z5"/>
    <mergeCell ref="V6:V7"/>
    <mergeCell ref="W6:X6"/>
    <mergeCell ref="B5:C5"/>
    <mergeCell ref="C6:C7"/>
    <mergeCell ref="M6:N6"/>
    <mergeCell ref="O6:P6"/>
    <mergeCell ref="D6:D7"/>
    <mergeCell ref="E6:F6"/>
    <mergeCell ref="L6:L7"/>
    <mergeCell ref="I6:I7"/>
    <mergeCell ref="G6:H6"/>
    <mergeCell ref="J6:K6"/>
    <mergeCell ref="AD6:AE6"/>
    <mergeCell ref="AA6:AA7"/>
    <mergeCell ref="AB6:AC6"/>
    <mergeCell ref="R6:S6"/>
    <mergeCell ref="T6:U6"/>
    <mergeCell ref="Y6:Z6"/>
  </mergeCells>
  <pageMargins left="0.23622047244094491" right="0.15748031496062992" top="0.82677165354330717" bottom="0.59055118110236227" header="0.31496062992125984" footer="0.35433070866141736"/>
  <pageSetup paperSize="9" scale="90" fitToHeight="3" orientation="landscape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9"/>
  <sheetViews>
    <sheetView topLeftCell="A160" workbookViewId="0">
      <selection activeCell="X173" sqref="X173"/>
    </sheetView>
  </sheetViews>
  <sheetFormatPr defaultRowHeight="15"/>
  <cols>
    <col min="1" max="1" width="38.5703125" style="3" customWidth="1"/>
    <col min="2" max="2" width="7.85546875" style="1" hidden="1" customWidth="1"/>
    <col min="3" max="3" width="8.42578125" style="1" hidden="1" customWidth="1"/>
    <col min="4" max="4" width="7.7109375" style="1" hidden="1" customWidth="1"/>
    <col min="5" max="5" width="8.140625" style="1" hidden="1" customWidth="1"/>
    <col min="6" max="6" width="8" style="1" hidden="1" customWidth="1"/>
    <col min="7" max="7" width="8.140625" hidden="1" customWidth="1"/>
    <col min="8" max="8" width="7.85546875" style="1" hidden="1" customWidth="1"/>
    <col min="9" max="12" width="8.28515625" style="1" hidden="1" customWidth="1"/>
    <col min="13" max="14" width="10.85546875" style="1" customWidth="1"/>
    <col min="15" max="15" width="11.5703125" style="1" customWidth="1"/>
    <col min="16" max="16" width="12.5703125" style="1" customWidth="1"/>
    <col min="17" max="17" width="10.85546875" style="1" customWidth="1"/>
    <col min="18" max="18" width="9.140625" style="1"/>
    <col min="19" max="19" width="10.85546875" style="1" customWidth="1"/>
    <col min="20" max="20" width="9.28515625" style="1" bestFit="1" customWidth="1"/>
    <col min="21" max="21" width="9.140625" style="1"/>
    <col min="22" max="23" width="9.140625" style="1" hidden="1" customWidth="1"/>
    <col min="24" max="16384" width="9.140625" style="1"/>
  </cols>
  <sheetData>
    <row r="1" spans="1:23">
      <c r="M1" s="44"/>
    </row>
    <row r="3" spans="1:23">
      <c r="A3" s="100" t="s">
        <v>133</v>
      </c>
    </row>
    <row r="4" spans="1:23">
      <c r="A4" s="4"/>
    </row>
    <row r="5" spans="1:23" ht="49.9" customHeight="1">
      <c r="A5" s="738"/>
      <c r="B5" s="45" t="s">
        <v>109</v>
      </c>
      <c r="C5" s="46" t="s">
        <v>108</v>
      </c>
      <c r="D5" s="47"/>
      <c r="E5" s="48"/>
      <c r="F5" s="43" t="s">
        <v>107</v>
      </c>
      <c r="G5" s="23"/>
      <c r="H5" s="43" t="s">
        <v>106</v>
      </c>
      <c r="I5" s="23"/>
      <c r="M5" s="49" t="s">
        <v>113</v>
      </c>
      <c r="N5" s="748" t="s">
        <v>108</v>
      </c>
      <c r="O5" s="749"/>
      <c r="P5" s="749"/>
      <c r="Q5" s="749"/>
      <c r="R5" s="749"/>
      <c r="S5" s="749"/>
      <c r="T5" s="750"/>
    </row>
    <row r="6" spans="1:23" ht="46.15" customHeight="1">
      <c r="A6" s="739"/>
      <c r="B6" s="45"/>
      <c r="C6" s="46"/>
      <c r="D6" s="47"/>
      <c r="E6" s="48"/>
      <c r="F6" s="43"/>
      <c r="G6" s="23"/>
      <c r="H6" s="43"/>
      <c r="I6" s="23"/>
      <c r="M6" s="751" t="s">
        <v>2</v>
      </c>
      <c r="N6" s="734" t="s">
        <v>2</v>
      </c>
      <c r="O6" s="753" t="s">
        <v>129</v>
      </c>
      <c r="P6" s="753" t="s">
        <v>114</v>
      </c>
      <c r="Q6" s="734" t="s">
        <v>107</v>
      </c>
      <c r="R6" s="734"/>
      <c r="S6" s="734" t="s">
        <v>117</v>
      </c>
      <c r="T6" s="734"/>
    </row>
    <row r="7" spans="1:23" ht="57" customHeight="1">
      <c r="A7" s="740"/>
      <c r="B7" s="5" t="s">
        <v>2</v>
      </c>
      <c r="C7" s="5" t="s">
        <v>2</v>
      </c>
      <c r="D7" s="5" t="s">
        <v>110</v>
      </c>
      <c r="E7" s="5" t="s">
        <v>112</v>
      </c>
      <c r="F7" s="5" t="s">
        <v>2</v>
      </c>
      <c r="G7" s="5" t="s">
        <v>6</v>
      </c>
      <c r="H7" s="5" t="s">
        <v>2</v>
      </c>
      <c r="I7" s="5" t="s">
        <v>6</v>
      </c>
      <c r="M7" s="752"/>
      <c r="N7" s="734"/>
      <c r="O7" s="752"/>
      <c r="P7" s="752"/>
      <c r="Q7" s="5" t="s">
        <v>2</v>
      </c>
      <c r="R7" s="5" t="s">
        <v>6</v>
      </c>
      <c r="S7" s="5" t="s">
        <v>2</v>
      </c>
      <c r="T7" s="5" t="s">
        <v>6</v>
      </c>
      <c r="V7" s="1" t="s">
        <v>134</v>
      </c>
      <c r="W7" s="1" t="s">
        <v>116</v>
      </c>
    </row>
    <row r="8" spans="1:23">
      <c r="A8" s="746" t="s">
        <v>111</v>
      </c>
      <c r="B8" s="747"/>
      <c r="C8" s="19"/>
      <c r="D8" s="19"/>
      <c r="E8" s="19"/>
      <c r="F8" s="19"/>
      <c r="G8" s="19"/>
      <c r="H8" s="19"/>
      <c r="I8" s="19"/>
      <c r="J8" s="19"/>
      <c r="K8" s="19"/>
      <c r="L8" s="19"/>
      <c r="M8" s="19">
        <v>3572</v>
      </c>
      <c r="N8" s="19">
        <f>SUM(N10:N26)</f>
        <v>189.2</v>
      </c>
      <c r="O8" s="35">
        <f>N8/M8*100</f>
        <v>5.2967525195968639</v>
      </c>
      <c r="P8" s="21"/>
      <c r="Q8" s="8">
        <f>N8-V8</f>
        <v>-1.0000000000000284</v>
      </c>
      <c r="R8" s="21">
        <f>N8/V8*100</f>
        <v>99.474237644584633</v>
      </c>
      <c r="S8" s="8">
        <f>N8-W8</f>
        <v>-28.900000000000006</v>
      </c>
      <c r="T8" s="8">
        <f>N8/W8*100</f>
        <v>86.749197615772573</v>
      </c>
      <c r="V8" s="19">
        <f>SUM(V10:V26)</f>
        <v>190.20000000000002</v>
      </c>
      <c r="W8" s="1">
        <f>SUM(W10:W26)</f>
        <v>218.1</v>
      </c>
    </row>
    <row r="9" spans="1:23">
      <c r="A9" s="50"/>
      <c r="B9" s="5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  <c r="Q9" s="6"/>
      <c r="R9" s="20"/>
      <c r="S9" s="8"/>
      <c r="T9" s="8"/>
      <c r="V9" s="22"/>
    </row>
    <row r="10" spans="1:23" ht="14.25">
      <c r="A10" s="15" t="s">
        <v>7</v>
      </c>
      <c r="B10" s="14">
        <v>23.4</v>
      </c>
      <c r="C10" s="22">
        <v>47.199999999999996</v>
      </c>
      <c r="D10" s="22">
        <v>24</v>
      </c>
      <c r="E10" s="22">
        <v>31.799999999999997</v>
      </c>
      <c r="F10" s="22">
        <v>32.9</v>
      </c>
      <c r="G10" s="22">
        <v>39.6</v>
      </c>
      <c r="H10" s="22">
        <v>43.7</v>
      </c>
      <c r="I10" s="22">
        <v>43.9</v>
      </c>
      <c r="J10" s="22">
        <v>31.999999999999996</v>
      </c>
      <c r="K10" s="22">
        <v>33.099999999999994</v>
      </c>
      <c r="L10" s="22">
        <v>35.299999999999997</v>
      </c>
      <c r="M10" s="22">
        <v>477</v>
      </c>
      <c r="N10" s="22">
        <v>9.9</v>
      </c>
      <c r="O10" s="22">
        <f>N10/M10*100</f>
        <v>2.075471698113208</v>
      </c>
      <c r="P10" s="21">
        <f>N10/$N8*100</f>
        <v>5.2325581395348841</v>
      </c>
      <c r="Q10" s="8">
        <f>N10-V10</f>
        <v>-9.9999999999999982</v>
      </c>
      <c r="R10" s="21">
        <f>N10/V10*100</f>
        <v>49.748743718592969</v>
      </c>
      <c r="S10" s="8">
        <f>N10-W10</f>
        <v>-26</v>
      </c>
      <c r="T10" s="8">
        <f>N10/W10*100</f>
        <v>27.576601671309191</v>
      </c>
      <c r="V10" s="22">
        <v>19.899999999999999</v>
      </c>
      <c r="W10" s="41">
        <v>35.9</v>
      </c>
    </row>
    <row r="11" spans="1:23">
      <c r="A11" s="15"/>
      <c r="B11" s="1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/>
      <c r="Q11" s="6"/>
      <c r="R11" s="20"/>
      <c r="S11" s="8"/>
      <c r="T11" s="8"/>
      <c r="V11" s="22"/>
      <c r="W11" s="41"/>
    </row>
    <row r="12" spans="1:23" ht="28.5">
      <c r="A12" s="15" t="s">
        <v>27</v>
      </c>
      <c r="B12" s="14">
        <v>24.9</v>
      </c>
      <c r="C12" s="22">
        <v>21.700000000000003</v>
      </c>
      <c r="D12" s="22">
        <v>19.600000000000001</v>
      </c>
      <c r="E12" s="22">
        <v>18.899999999999999</v>
      </c>
      <c r="F12" s="22">
        <v>21.3</v>
      </c>
      <c r="G12" s="22">
        <v>21.2</v>
      </c>
      <c r="H12" s="22">
        <v>31.3</v>
      </c>
      <c r="I12" s="22">
        <v>24.8</v>
      </c>
      <c r="J12" s="22">
        <v>30.8</v>
      </c>
      <c r="K12" s="22">
        <v>34.799999999999997</v>
      </c>
      <c r="L12" s="22">
        <v>33.200000000000003</v>
      </c>
      <c r="M12" s="22">
        <v>1214</v>
      </c>
      <c r="N12" s="22">
        <v>54.1</v>
      </c>
      <c r="O12" s="22">
        <f>N12/M12*100</f>
        <v>4.4563426688632619</v>
      </c>
      <c r="P12" s="99">
        <f>N12/$N8*100</f>
        <v>28.594080338266387</v>
      </c>
      <c r="Q12" s="6">
        <f>N12-V12</f>
        <v>8.3999999999999986</v>
      </c>
      <c r="R12" s="20">
        <f>N12/V12*100</f>
        <v>118.38074398249452</v>
      </c>
      <c r="S12" s="6">
        <f>N12-W12</f>
        <v>7.3000000000000043</v>
      </c>
      <c r="T12" s="6">
        <f>N12/W12*100</f>
        <v>115.5982905982906</v>
      </c>
      <c r="V12" s="22">
        <v>45.7</v>
      </c>
      <c r="W12" s="2">
        <v>46.8</v>
      </c>
    </row>
    <row r="13" spans="1:23" ht="14.25">
      <c r="A13" s="15"/>
      <c r="B13" s="1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/>
      <c r="Q13" s="8"/>
      <c r="R13" s="21"/>
      <c r="S13" s="8"/>
      <c r="T13" s="8"/>
      <c r="V13" s="22"/>
      <c r="W13" s="2"/>
    </row>
    <row r="14" spans="1:23">
      <c r="A14" s="15" t="s">
        <v>38</v>
      </c>
      <c r="B14" s="14">
        <v>17.599999999999998</v>
      </c>
      <c r="C14" s="22">
        <v>19.7</v>
      </c>
      <c r="D14" s="22">
        <v>21.7</v>
      </c>
      <c r="E14" s="22">
        <v>24.299999999999997</v>
      </c>
      <c r="F14" s="22">
        <v>30.1</v>
      </c>
      <c r="G14" s="22">
        <v>20.099999999999998</v>
      </c>
      <c r="H14" s="22">
        <v>20.399999999999999</v>
      </c>
      <c r="I14" s="22">
        <v>25.9</v>
      </c>
      <c r="J14" s="22">
        <v>26.9</v>
      </c>
      <c r="K14" s="22">
        <v>32.799999999999997</v>
      </c>
      <c r="L14" s="22">
        <v>27.3</v>
      </c>
      <c r="M14" s="22">
        <v>142</v>
      </c>
      <c r="N14" s="22">
        <v>21.9</v>
      </c>
      <c r="O14" s="35">
        <f>N14/M14*100</f>
        <v>15.422535211267604</v>
      </c>
      <c r="P14" s="99">
        <f>N14/$N8*100</f>
        <v>11.575052854122623</v>
      </c>
      <c r="Q14" s="8">
        <f>N14-V14</f>
        <v>-0.20000000000000284</v>
      </c>
      <c r="R14" s="21">
        <f>N14/V14*100</f>
        <v>99.095022624434378</v>
      </c>
      <c r="S14" s="8">
        <f>N14-W14</f>
        <v>-1</v>
      </c>
      <c r="T14" s="8">
        <f>N14/W14*100</f>
        <v>95.633187772925766</v>
      </c>
      <c r="V14" s="22">
        <v>22.1</v>
      </c>
      <c r="W14" s="2">
        <v>22.9</v>
      </c>
    </row>
    <row r="15" spans="1:23" ht="14.25">
      <c r="A15" s="15"/>
      <c r="B15" s="1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/>
      <c r="Q15" s="8"/>
      <c r="R15" s="21"/>
      <c r="S15" s="8"/>
      <c r="T15" s="8"/>
      <c r="V15" s="22"/>
      <c r="W15" s="2"/>
    </row>
    <row r="16" spans="1:23" ht="28.5">
      <c r="A16" s="15" t="s">
        <v>100</v>
      </c>
      <c r="B16" s="14">
        <v>5.7</v>
      </c>
      <c r="C16" s="22">
        <v>0.5</v>
      </c>
      <c r="D16" s="22">
        <v>0.3</v>
      </c>
      <c r="E16" s="22">
        <v>0</v>
      </c>
      <c r="F16" s="22">
        <v>0.5</v>
      </c>
      <c r="G16" s="22">
        <v>0.1</v>
      </c>
      <c r="H16" s="22">
        <v>0</v>
      </c>
      <c r="I16" s="22">
        <v>0</v>
      </c>
      <c r="J16" s="22">
        <v>0</v>
      </c>
      <c r="K16" s="22">
        <v>1.1000000000000001</v>
      </c>
      <c r="L16" s="22">
        <v>1.3</v>
      </c>
      <c r="M16" s="22">
        <v>62.9</v>
      </c>
      <c r="N16" s="22">
        <v>12.8</v>
      </c>
      <c r="O16" s="35">
        <f>N16/M16*100</f>
        <v>20.349761526232115</v>
      </c>
      <c r="P16" s="21">
        <f>N16/$N8*100</f>
        <v>6.7653276955602539</v>
      </c>
      <c r="Q16" s="8">
        <f>N16-V16</f>
        <v>0</v>
      </c>
      <c r="R16" s="21">
        <f>N16/V16*100</f>
        <v>100</v>
      </c>
      <c r="S16" s="8">
        <f>N16-W16</f>
        <v>-4</v>
      </c>
      <c r="T16" s="8">
        <f>N16/W16*100</f>
        <v>76.19047619047619</v>
      </c>
      <c r="V16" s="22">
        <v>12.8</v>
      </c>
      <c r="W16" s="2">
        <v>16.8</v>
      </c>
    </row>
    <row r="17" spans="1:23" ht="14.25">
      <c r="A17" s="15"/>
      <c r="B17" s="1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1"/>
      <c r="Q17" s="8"/>
      <c r="R17" s="21"/>
      <c r="S17" s="8"/>
      <c r="T17" s="8"/>
      <c r="V17" s="22"/>
      <c r="W17" s="2"/>
    </row>
    <row r="18" spans="1:23">
      <c r="A18" s="15" t="s">
        <v>52</v>
      </c>
      <c r="B18" s="14">
        <v>74.5</v>
      </c>
      <c r="C18" s="22">
        <v>62.800000000000004</v>
      </c>
      <c r="D18" s="22">
        <v>83.3</v>
      </c>
      <c r="E18" s="22">
        <v>59.2</v>
      </c>
      <c r="F18" s="22">
        <v>60.4</v>
      </c>
      <c r="G18" s="22">
        <v>71.900000000000006</v>
      </c>
      <c r="H18" s="22">
        <v>59.9</v>
      </c>
      <c r="I18" s="22">
        <v>56.7</v>
      </c>
      <c r="J18" s="22">
        <v>71.2</v>
      </c>
      <c r="K18" s="22">
        <v>91.4</v>
      </c>
      <c r="L18" s="22">
        <v>80.900000000000006</v>
      </c>
      <c r="M18" s="22">
        <v>290.2</v>
      </c>
      <c r="N18" s="22">
        <v>26.9</v>
      </c>
      <c r="O18" s="22">
        <f>N18/M18*100</f>
        <v>9.2694693314955199</v>
      </c>
      <c r="P18" s="99">
        <f>N18/$N8*100</f>
        <v>14.217758985200845</v>
      </c>
      <c r="Q18" s="8">
        <f>N18-V18</f>
        <v>-1.6000000000000014</v>
      </c>
      <c r="R18" s="21">
        <f>N18/V18*100</f>
        <v>94.385964912280699</v>
      </c>
      <c r="S18" s="8">
        <f>N18-W18</f>
        <v>-8.8000000000000043</v>
      </c>
      <c r="T18" s="8">
        <f>N18/W18*100</f>
        <v>75.350140056022397</v>
      </c>
      <c r="V18" s="22">
        <v>28.5</v>
      </c>
      <c r="W18" s="2">
        <v>35.700000000000003</v>
      </c>
    </row>
    <row r="19" spans="1:23" ht="14.25">
      <c r="A19" s="15"/>
      <c r="B19" s="1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1"/>
      <c r="Q19" s="8"/>
      <c r="R19" s="21"/>
      <c r="S19" s="8"/>
      <c r="T19" s="8"/>
      <c r="V19" s="22"/>
      <c r="W19" s="2"/>
    </row>
    <row r="20" spans="1:23" ht="14.25">
      <c r="A20" s="15" t="s">
        <v>67</v>
      </c>
      <c r="B20" s="14">
        <v>2.5</v>
      </c>
      <c r="C20" s="22">
        <v>2.5</v>
      </c>
      <c r="D20" s="22">
        <v>2.1</v>
      </c>
      <c r="E20" s="22">
        <v>2.1</v>
      </c>
      <c r="F20" s="22">
        <v>2.1</v>
      </c>
      <c r="G20" s="22">
        <v>2.1</v>
      </c>
      <c r="H20" s="22">
        <v>2.1</v>
      </c>
      <c r="I20" s="22">
        <v>2.1</v>
      </c>
      <c r="J20" s="22">
        <v>2.1</v>
      </c>
      <c r="K20" s="22">
        <v>2.1</v>
      </c>
      <c r="L20" s="22">
        <v>1.8</v>
      </c>
      <c r="M20" s="22">
        <v>76.7</v>
      </c>
      <c r="N20" s="22">
        <v>0</v>
      </c>
      <c r="O20" s="22">
        <f>N20/M20*100</f>
        <v>0</v>
      </c>
      <c r="P20" s="21">
        <f>N20/$N8*100</f>
        <v>0</v>
      </c>
      <c r="Q20" s="8">
        <f>N20-V20</f>
        <v>0</v>
      </c>
      <c r="R20" s="21" t="s">
        <v>11</v>
      </c>
      <c r="S20" s="8">
        <f>N20-W20</f>
        <v>-1.8</v>
      </c>
      <c r="T20" s="8">
        <f>N20/W20*100</f>
        <v>0</v>
      </c>
      <c r="V20" s="22">
        <v>0</v>
      </c>
      <c r="W20" s="2">
        <v>1.8</v>
      </c>
    </row>
    <row r="21" spans="1:23" ht="14.25">
      <c r="A21" s="15"/>
      <c r="B21" s="1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1"/>
      <c r="Q21" s="8"/>
      <c r="R21" s="21"/>
      <c r="S21" s="8"/>
      <c r="T21" s="8"/>
      <c r="V21" s="22"/>
      <c r="W21" s="2"/>
    </row>
    <row r="22" spans="1:23">
      <c r="A22" s="15" t="s">
        <v>72</v>
      </c>
      <c r="B22" s="14">
        <v>33.200000000000003</v>
      </c>
      <c r="C22" s="22">
        <v>35.799999999999997</v>
      </c>
      <c r="D22" s="22">
        <v>34.599999999999994</v>
      </c>
      <c r="E22" s="22">
        <v>32.9</v>
      </c>
      <c r="F22" s="22">
        <v>41.4</v>
      </c>
      <c r="G22" s="22">
        <v>37</v>
      </c>
      <c r="H22" s="22">
        <v>44.8</v>
      </c>
      <c r="I22" s="22">
        <v>37.799999999999997</v>
      </c>
      <c r="J22" s="22">
        <v>47.6</v>
      </c>
      <c r="K22" s="22">
        <v>46</v>
      </c>
      <c r="L22" s="22">
        <v>55.6</v>
      </c>
      <c r="M22" s="22">
        <v>773.7</v>
      </c>
      <c r="N22" s="22">
        <v>38.200000000000003</v>
      </c>
      <c r="O22" s="22">
        <f>N22/M22*100</f>
        <v>4.9373142044720177</v>
      </c>
      <c r="P22" s="99">
        <f>N22/$N8*100</f>
        <v>20.190274841437635</v>
      </c>
      <c r="Q22" s="6">
        <f>N22-V22</f>
        <v>0.90000000000000568</v>
      </c>
      <c r="R22" s="20">
        <f>N22/V22*100</f>
        <v>102.4128686327078</v>
      </c>
      <c r="S22" s="8">
        <f>N22-W22</f>
        <v>-9.8999999999999986</v>
      </c>
      <c r="T22" s="8">
        <f>N22/W22*100</f>
        <v>79.417879417879419</v>
      </c>
      <c r="V22" s="22">
        <v>37.299999999999997</v>
      </c>
      <c r="W22" s="2">
        <v>48.1</v>
      </c>
    </row>
    <row r="23" spans="1:23" ht="14.25">
      <c r="A23" s="15"/>
      <c r="B23" s="1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1"/>
      <c r="Q23" s="8"/>
      <c r="R23" s="21"/>
      <c r="S23" s="8"/>
      <c r="T23" s="8"/>
      <c r="V23" s="22"/>
      <c r="W23" s="2"/>
    </row>
    <row r="24" spans="1:23" ht="28.5">
      <c r="A24" s="15" t="s">
        <v>84</v>
      </c>
      <c r="B24" s="14">
        <v>9.6999999999999993</v>
      </c>
      <c r="C24" s="22">
        <v>10.3</v>
      </c>
      <c r="D24" s="22">
        <v>12.3</v>
      </c>
      <c r="E24" s="22">
        <v>16.899999999999999</v>
      </c>
      <c r="F24" s="22">
        <v>16.8</v>
      </c>
      <c r="G24" s="22">
        <v>15.7</v>
      </c>
      <c r="H24" s="22">
        <v>16.7</v>
      </c>
      <c r="I24" s="22">
        <v>13.4</v>
      </c>
      <c r="J24" s="22">
        <v>14.3</v>
      </c>
      <c r="K24" s="22">
        <v>4.3999999999999995</v>
      </c>
      <c r="L24" s="22">
        <v>3.9000000000000004</v>
      </c>
      <c r="M24" s="22">
        <v>465.5</v>
      </c>
      <c r="N24" s="22">
        <v>15.2</v>
      </c>
      <c r="O24" s="22">
        <f>N24/M24*100</f>
        <v>3.2653061224489792</v>
      </c>
      <c r="P24" s="21">
        <f>N24/$N8*100</f>
        <v>8.0338266384778017</v>
      </c>
      <c r="Q24" s="6">
        <f>N24-V24</f>
        <v>1.0999999999999996</v>
      </c>
      <c r="R24" s="20">
        <f>N24/V24*100</f>
        <v>107.80141843971631</v>
      </c>
      <c r="S24" s="6">
        <f>N24-W24</f>
        <v>5.5</v>
      </c>
      <c r="T24" s="6">
        <f>N24/W24*100</f>
        <v>156.70103092783506</v>
      </c>
      <c r="V24" s="22">
        <v>14.1</v>
      </c>
      <c r="W24" s="2">
        <v>9.6999999999999993</v>
      </c>
    </row>
    <row r="25" spans="1:23" ht="14.25">
      <c r="A25" s="15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22"/>
      <c r="N25" s="22"/>
      <c r="O25" s="22"/>
      <c r="P25" s="21"/>
      <c r="Q25" s="8"/>
      <c r="R25" s="21"/>
      <c r="S25" s="8"/>
      <c r="T25" s="6"/>
      <c r="V25" s="22"/>
    </row>
    <row r="26" spans="1:23">
      <c r="A26" s="15" t="s">
        <v>118</v>
      </c>
      <c r="B26" s="14">
        <v>33.200000000000003</v>
      </c>
      <c r="C26" s="22">
        <v>35.799999999999997</v>
      </c>
      <c r="D26" s="22">
        <v>34.599999999999994</v>
      </c>
      <c r="E26" s="22">
        <v>32.9</v>
      </c>
      <c r="F26" s="22">
        <v>41.4</v>
      </c>
      <c r="G26" s="22">
        <v>37</v>
      </c>
      <c r="H26" s="22">
        <v>44.8</v>
      </c>
      <c r="I26" s="22">
        <v>37.799999999999997</v>
      </c>
      <c r="J26" s="22">
        <v>47.6</v>
      </c>
      <c r="K26" s="22">
        <v>46</v>
      </c>
      <c r="L26" s="22">
        <v>55.6</v>
      </c>
      <c r="M26" s="22">
        <v>70.400000000000006</v>
      </c>
      <c r="N26" s="22">
        <v>10.199999999999999</v>
      </c>
      <c r="O26" s="35">
        <f>N26/M26*100</f>
        <v>14.488636363636362</v>
      </c>
      <c r="P26" s="21">
        <f>N26/$N8*100</f>
        <v>5.3911205073995774</v>
      </c>
      <c r="Q26" s="6">
        <f>N26-V26</f>
        <v>0.39999999999999858</v>
      </c>
      <c r="R26" s="20">
        <f>N26/V26*100</f>
        <v>104.08163265306121</v>
      </c>
      <c r="S26" s="6">
        <f>N26-W26</f>
        <v>9.7999999999999989</v>
      </c>
      <c r="T26" s="79" t="s">
        <v>305</v>
      </c>
      <c r="V26" s="22">
        <v>9.8000000000000007</v>
      </c>
      <c r="W26" s="1">
        <v>0.4</v>
      </c>
    </row>
    <row r="27" spans="1:23">
      <c r="A27" s="15"/>
      <c r="B27" s="2"/>
      <c r="C27" s="2"/>
      <c r="D27" s="2"/>
      <c r="E27" s="2"/>
      <c r="F27" s="2"/>
      <c r="G27" s="52"/>
      <c r="H27" s="2"/>
      <c r="I27" s="2"/>
      <c r="J27" s="2"/>
      <c r="K27" s="2"/>
      <c r="L27" s="2"/>
      <c r="M27" s="22"/>
      <c r="N27" s="22"/>
      <c r="O27" s="22"/>
      <c r="P27" s="21"/>
      <c r="Q27" s="8"/>
      <c r="R27" s="21"/>
      <c r="S27" s="8"/>
      <c r="T27" s="8"/>
      <c r="V27" s="22"/>
    </row>
    <row r="28" spans="1:23">
      <c r="M28" s="44"/>
    </row>
    <row r="30" spans="1:23">
      <c r="A30" s="100" t="s">
        <v>148</v>
      </c>
    </row>
    <row r="31" spans="1:23">
      <c r="A31" s="4"/>
    </row>
    <row r="32" spans="1:23" ht="49.9" customHeight="1">
      <c r="A32" s="738"/>
      <c r="B32" s="45" t="s">
        <v>109</v>
      </c>
      <c r="C32" s="46" t="s">
        <v>108</v>
      </c>
      <c r="D32" s="47"/>
      <c r="E32" s="48"/>
      <c r="F32" s="43" t="s">
        <v>107</v>
      </c>
      <c r="G32" s="23"/>
      <c r="H32" s="43" t="s">
        <v>106</v>
      </c>
      <c r="I32" s="23"/>
      <c r="M32" s="49" t="s">
        <v>113</v>
      </c>
      <c r="N32" s="748" t="s">
        <v>108</v>
      </c>
      <c r="O32" s="749"/>
      <c r="P32" s="749"/>
      <c r="Q32" s="749"/>
      <c r="R32" s="749"/>
      <c r="S32" s="749"/>
      <c r="T32" s="750"/>
    </row>
    <row r="33" spans="1:23" ht="45.6" customHeight="1">
      <c r="A33" s="739"/>
      <c r="B33" s="45"/>
      <c r="C33" s="46"/>
      <c r="D33" s="47"/>
      <c r="E33" s="48"/>
      <c r="F33" s="43"/>
      <c r="G33" s="23"/>
      <c r="H33" s="43"/>
      <c r="I33" s="23"/>
      <c r="M33" s="751" t="s">
        <v>2</v>
      </c>
      <c r="N33" s="734" t="s">
        <v>2</v>
      </c>
      <c r="O33" s="753" t="s">
        <v>129</v>
      </c>
      <c r="P33" s="753" t="s">
        <v>114</v>
      </c>
      <c r="Q33" s="734" t="s">
        <v>107</v>
      </c>
      <c r="R33" s="734"/>
      <c r="S33" s="734" t="s">
        <v>140</v>
      </c>
      <c r="T33" s="734"/>
    </row>
    <row r="34" spans="1:23" ht="57" customHeight="1">
      <c r="A34" s="740"/>
      <c r="B34" s="5" t="s">
        <v>2</v>
      </c>
      <c r="C34" s="5" t="s">
        <v>2</v>
      </c>
      <c r="D34" s="5" t="s">
        <v>110</v>
      </c>
      <c r="E34" s="5" t="s">
        <v>112</v>
      </c>
      <c r="F34" s="5" t="s">
        <v>2</v>
      </c>
      <c r="G34" s="5" t="s">
        <v>6</v>
      </c>
      <c r="H34" s="5" t="s">
        <v>2</v>
      </c>
      <c r="I34" s="5" t="s">
        <v>6</v>
      </c>
      <c r="M34" s="752"/>
      <c r="N34" s="734"/>
      <c r="O34" s="752"/>
      <c r="P34" s="752"/>
      <c r="Q34" s="5" t="s">
        <v>2</v>
      </c>
      <c r="R34" s="5" t="s">
        <v>6</v>
      </c>
      <c r="S34" s="5" t="s">
        <v>2</v>
      </c>
      <c r="T34" s="5" t="s">
        <v>6</v>
      </c>
      <c r="V34" s="1" t="s">
        <v>132</v>
      </c>
      <c r="W34" s="1" t="s">
        <v>132</v>
      </c>
    </row>
    <row r="35" spans="1:23">
      <c r="A35" s="746" t="s">
        <v>111</v>
      </c>
      <c r="B35" s="74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>
        <v>4332</v>
      </c>
      <c r="N35" s="19">
        <f>SUM(N37:N53)</f>
        <v>181.70000000000002</v>
      </c>
      <c r="O35" s="35">
        <f>N35/M35*100</f>
        <v>4.1943674976915979</v>
      </c>
      <c r="P35" s="21"/>
      <c r="Q35" s="8">
        <f>N35-V35</f>
        <v>-7.4999999999999716</v>
      </c>
      <c r="R35" s="21">
        <f>N35/V35*100</f>
        <v>96.035940803382687</v>
      </c>
      <c r="S35" s="8">
        <f>N35-W35</f>
        <v>-7.4999999999999716</v>
      </c>
      <c r="T35" s="8">
        <f>N35/W35*100</f>
        <v>96.035940803382687</v>
      </c>
      <c r="V35" s="169">
        <f>SUM(V37:V53)</f>
        <v>189.2</v>
      </c>
      <c r="W35" s="150">
        <f>SUM(W37:W53)</f>
        <v>189.2</v>
      </c>
    </row>
    <row r="36" spans="1:23">
      <c r="A36" s="50"/>
      <c r="B36" s="5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1"/>
      <c r="Q36" s="6"/>
      <c r="R36" s="20"/>
      <c r="S36" s="8"/>
      <c r="T36" s="8"/>
      <c r="V36" s="170"/>
      <c r="W36" s="150"/>
    </row>
    <row r="37" spans="1:23">
      <c r="A37" s="15" t="s">
        <v>7</v>
      </c>
      <c r="B37" s="14">
        <v>23.4</v>
      </c>
      <c r="C37" s="22">
        <v>47.199999999999996</v>
      </c>
      <c r="D37" s="22">
        <v>24</v>
      </c>
      <c r="E37" s="22">
        <v>31.799999999999997</v>
      </c>
      <c r="F37" s="22">
        <v>32.9</v>
      </c>
      <c r="G37" s="22">
        <v>39.6</v>
      </c>
      <c r="H37" s="22">
        <v>43.7</v>
      </c>
      <c r="I37" s="22">
        <v>43.9</v>
      </c>
      <c r="J37" s="22">
        <v>31.999999999999996</v>
      </c>
      <c r="K37" s="22">
        <v>33.099999999999994</v>
      </c>
      <c r="L37" s="22">
        <v>35.299999999999997</v>
      </c>
      <c r="M37" s="22">
        <v>586.4</v>
      </c>
      <c r="N37" s="22">
        <v>29</v>
      </c>
      <c r="O37" s="22">
        <f>N37/M37*100</f>
        <v>4.9454297407912691</v>
      </c>
      <c r="P37" s="99">
        <f>N37/$N35*100</f>
        <v>15.960374243258116</v>
      </c>
      <c r="Q37" s="6">
        <f>N37-V37</f>
        <v>19.100000000000001</v>
      </c>
      <c r="R37" s="20">
        <f>N37/V37*100</f>
        <v>292.9292929292929</v>
      </c>
      <c r="S37" s="6">
        <f>N37-W37</f>
        <v>19.100000000000001</v>
      </c>
      <c r="T37" s="6">
        <f>N37/W37*100</f>
        <v>292.9292929292929</v>
      </c>
      <c r="V37" s="170">
        <v>9.9</v>
      </c>
      <c r="W37" s="150">
        <v>9.9</v>
      </c>
    </row>
    <row r="38" spans="1:23">
      <c r="A38" s="15"/>
      <c r="B38" s="1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1"/>
      <c r="Q38" s="6"/>
      <c r="R38" s="20"/>
      <c r="S38" s="8"/>
      <c r="T38" s="8"/>
      <c r="V38" s="170"/>
      <c r="W38" s="150"/>
    </row>
    <row r="39" spans="1:23" ht="28.5">
      <c r="A39" s="15" t="s">
        <v>27</v>
      </c>
      <c r="B39" s="14">
        <v>24.9</v>
      </c>
      <c r="C39" s="22">
        <v>21.700000000000003</v>
      </c>
      <c r="D39" s="22">
        <v>19.600000000000001</v>
      </c>
      <c r="E39" s="22">
        <v>18.899999999999999</v>
      </c>
      <c r="F39" s="22">
        <v>21.3</v>
      </c>
      <c r="G39" s="22">
        <v>21.2</v>
      </c>
      <c r="H39" s="22">
        <v>31.3</v>
      </c>
      <c r="I39" s="22">
        <v>24.8</v>
      </c>
      <c r="J39" s="22">
        <v>30.8</v>
      </c>
      <c r="K39" s="22">
        <v>34.799999999999997</v>
      </c>
      <c r="L39" s="22">
        <v>33.200000000000003</v>
      </c>
      <c r="M39" s="22">
        <v>1781.5</v>
      </c>
      <c r="N39" s="22">
        <v>41.6</v>
      </c>
      <c r="O39" s="22">
        <f>N39/M39*100</f>
        <v>2.335110861633455</v>
      </c>
      <c r="P39" s="99">
        <f>N39/$N35*100</f>
        <v>22.894881673087504</v>
      </c>
      <c r="Q39" s="8">
        <f>N39-V39</f>
        <v>-12.5</v>
      </c>
      <c r="R39" s="21">
        <f>N39/V39*100</f>
        <v>76.894639556377072</v>
      </c>
      <c r="S39" s="8">
        <f>N39-W39</f>
        <v>-12.5</v>
      </c>
      <c r="T39" s="8">
        <f>N39/W39*100</f>
        <v>76.894639556377072</v>
      </c>
      <c r="V39" s="170">
        <v>54.1</v>
      </c>
      <c r="W39" s="150">
        <v>54.1</v>
      </c>
    </row>
    <row r="40" spans="1:23" ht="14.25">
      <c r="A40" s="15"/>
      <c r="B40" s="1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1"/>
      <c r="Q40" s="8"/>
      <c r="R40" s="21"/>
      <c r="S40" s="8"/>
      <c r="T40" s="8"/>
      <c r="V40" s="170"/>
      <c r="W40" s="150"/>
    </row>
    <row r="41" spans="1:23">
      <c r="A41" s="15" t="s">
        <v>38</v>
      </c>
      <c r="B41" s="14">
        <v>17.599999999999998</v>
      </c>
      <c r="C41" s="22">
        <v>19.7</v>
      </c>
      <c r="D41" s="22">
        <v>21.7</v>
      </c>
      <c r="E41" s="22">
        <v>24.299999999999997</v>
      </c>
      <c r="F41" s="22">
        <v>30.1</v>
      </c>
      <c r="G41" s="22">
        <v>20.099999999999998</v>
      </c>
      <c r="H41" s="22">
        <v>20.399999999999999</v>
      </c>
      <c r="I41" s="22">
        <v>25.9</v>
      </c>
      <c r="J41" s="22">
        <v>26.9</v>
      </c>
      <c r="K41" s="22">
        <v>32.799999999999997</v>
      </c>
      <c r="L41" s="22">
        <v>27.3</v>
      </c>
      <c r="M41" s="22">
        <v>144.19999999999999</v>
      </c>
      <c r="N41" s="22">
        <v>21</v>
      </c>
      <c r="O41" s="35">
        <f>N41/M41*100</f>
        <v>14.563106796116507</v>
      </c>
      <c r="P41" s="99">
        <f>N41/$N35*100</f>
        <v>11.55751238304898</v>
      </c>
      <c r="Q41" s="8">
        <f>N41-V41</f>
        <v>-0.89999999999999858</v>
      </c>
      <c r="R41" s="21">
        <f>N41/V41*100</f>
        <v>95.890410958904113</v>
      </c>
      <c r="S41" s="8">
        <f>N41-W41</f>
        <v>-0.89999999999999858</v>
      </c>
      <c r="T41" s="8">
        <f>N41/W41*100</f>
        <v>95.890410958904113</v>
      </c>
      <c r="V41" s="170">
        <v>21.9</v>
      </c>
      <c r="W41" s="150">
        <v>21.9</v>
      </c>
    </row>
    <row r="42" spans="1:23" ht="14.25">
      <c r="A42" s="15"/>
      <c r="B42" s="1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1"/>
      <c r="Q42" s="8"/>
      <c r="R42" s="21"/>
      <c r="S42" s="8"/>
      <c r="T42" s="8"/>
      <c r="V42" s="170"/>
      <c r="W42" s="150"/>
    </row>
    <row r="43" spans="1:23" ht="28.5">
      <c r="A43" s="15" t="s">
        <v>100</v>
      </c>
      <c r="B43" s="14">
        <v>5.7</v>
      </c>
      <c r="C43" s="22">
        <v>0.5</v>
      </c>
      <c r="D43" s="22">
        <v>0.3</v>
      </c>
      <c r="E43" s="22">
        <v>0</v>
      </c>
      <c r="F43" s="22">
        <v>0.5</v>
      </c>
      <c r="G43" s="22">
        <v>0.1</v>
      </c>
      <c r="H43" s="22">
        <v>0</v>
      </c>
      <c r="I43" s="22">
        <v>0</v>
      </c>
      <c r="J43" s="22">
        <v>0</v>
      </c>
      <c r="K43" s="22">
        <v>1.1000000000000001</v>
      </c>
      <c r="L43" s="22">
        <v>1.3</v>
      </c>
      <c r="M43" s="22">
        <v>98.4</v>
      </c>
      <c r="N43" s="22">
        <v>12.8</v>
      </c>
      <c r="O43" s="35">
        <f>N43/M43*100</f>
        <v>13.008130081300811</v>
      </c>
      <c r="P43" s="21">
        <f>N43/$N35*100</f>
        <v>7.0445789763346172</v>
      </c>
      <c r="Q43" s="8">
        <f>N43-V43</f>
        <v>0</v>
      </c>
      <c r="R43" s="21">
        <f>N43/V43*100</f>
        <v>100</v>
      </c>
      <c r="S43" s="8">
        <f>N43-W43</f>
        <v>0</v>
      </c>
      <c r="T43" s="8">
        <f>N43/W43*100</f>
        <v>100</v>
      </c>
      <c r="V43" s="170">
        <v>12.8</v>
      </c>
      <c r="W43" s="150">
        <v>12.8</v>
      </c>
    </row>
    <row r="44" spans="1:23" ht="14.25">
      <c r="A44" s="15"/>
      <c r="B44" s="1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1"/>
      <c r="Q44" s="8"/>
      <c r="R44" s="21"/>
      <c r="S44" s="8"/>
      <c r="T44" s="8"/>
      <c r="V44" s="170"/>
      <c r="W44" s="150"/>
    </row>
    <row r="45" spans="1:23">
      <c r="A45" s="15" t="s">
        <v>52</v>
      </c>
      <c r="B45" s="14">
        <v>74.5</v>
      </c>
      <c r="C45" s="22">
        <v>62.800000000000004</v>
      </c>
      <c r="D45" s="22">
        <v>83.3</v>
      </c>
      <c r="E45" s="22">
        <v>59.2</v>
      </c>
      <c r="F45" s="22">
        <v>60.4</v>
      </c>
      <c r="G45" s="22">
        <v>71.900000000000006</v>
      </c>
      <c r="H45" s="22">
        <v>59.9</v>
      </c>
      <c r="I45" s="22">
        <v>56.7</v>
      </c>
      <c r="J45" s="22">
        <v>71.2</v>
      </c>
      <c r="K45" s="22">
        <v>91.4</v>
      </c>
      <c r="L45" s="22">
        <v>80.900000000000006</v>
      </c>
      <c r="M45" s="22">
        <v>236.3</v>
      </c>
      <c r="N45" s="22">
        <v>21.5</v>
      </c>
      <c r="O45" s="35">
        <f>N45/M45*100</f>
        <v>9.0986034701650436</v>
      </c>
      <c r="P45" s="99">
        <f>N45/$N35*100</f>
        <v>11.832691249312052</v>
      </c>
      <c r="Q45" s="8">
        <f>N45-V45</f>
        <v>-5.3999999999999986</v>
      </c>
      <c r="R45" s="21">
        <f>N45/V45*100</f>
        <v>79.925650557620827</v>
      </c>
      <c r="S45" s="8">
        <f>N45-W45</f>
        <v>-5.3999999999999986</v>
      </c>
      <c r="T45" s="8">
        <f>N45/W45*100</f>
        <v>79.925650557620827</v>
      </c>
      <c r="V45" s="170">
        <v>26.9</v>
      </c>
      <c r="W45" s="150">
        <v>26.9</v>
      </c>
    </row>
    <row r="46" spans="1:23" ht="14.25">
      <c r="A46" s="15"/>
      <c r="B46" s="1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1"/>
      <c r="Q46" s="8"/>
      <c r="R46" s="21"/>
      <c r="S46" s="8"/>
      <c r="T46" s="8"/>
      <c r="V46" s="170"/>
      <c r="W46" s="150"/>
    </row>
    <row r="47" spans="1:23" ht="14.25">
      <c r="A47" s="15" t="s">
        <v>67</v>
      </c>
      <c r="B47" s="14">
        <v>2.5</v>
      </c>
      <c r="C47" s="22">
        <v>2.5</v>
      </c>
      <c r="D47" s="22">
        <v>2.1</v>
      </c>
      <c r="E47" s="22">
        <v>2.1</v>
      </c>
      <c r="F47" s="22">
        <v>2.1</v>
      </c>
      <c r="G47" s="22">
        <v>2.1</v>
      </c>
      <c r="H47" s="22">
        <v>2.1</v>
      </c>
      <c r="I47" s="22">
        <v>2.1</v>
      </c>
      <c r="J47" s="22">
        <v>2.1</v>
      </c>
      <c r="K47" s="22">
        <v>2.1</v>
      </c>
      <c r="L47" s="22">
        <v>1.8</v>
      </c>
      <c r="M47" s="22">
        <v>73.2</v>
      </c>
      <c r="N47" s="22">
        <v>0</v>
      </c>
      <c r="O47" s="22">
        <f>N47/M47*100</f>
        <v>0</v>
      </c>
      <c r="P47" s="21">
        <f>N47/$N35*100</f>
        <v>0</v>
      </c>
      <c r="Q47" s="8">
        <f>N47-V47</f>
        <v>0</v>
      </c>
      <c r="R47" s="21" t="s">
        <v>11</v>
      </c>
      <c r="S47" s="8">
        <f>N47-W47</f>
        <v>0</v>
      </c>
      <c r="T47" s="21" t="s">
        <v>11</v>
      </c>
      <c r="V47" s="170">
        <v>0</v>
      </c>
      <c r="W47" s="150">
        <v>0</v>
      </c>
    </row>
    <row r="48" spans="1:23" ht="14.25">
      <c r="A48" s="15"/>
      <c r="B48" s="1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1"/>
      <c r="Q48" s="8"/>
      <c r="R48" s="21"/>
      <c r="S48" s="8"/>
      <c r="T48" s="8"/>
      <c r="V48" s="170"/>
      <c r="W48" s="150"/>
    </row>
    <row r="49" spans="1:23">
      <c r="A49" s="15" t="s">
        <v>72</v>
      </c>
      <c r="B49" s="14">
        <v>33.200000000000003</v>
      </c>
      <c r="C49" s="22">
        <v>35.799999999999997</v>
      </c>
      <c r="D49" s="22">
        <v>34.599999999999994</v>
      </c>
      <c r="E49" s="22">
        <v>32.9</v>
      </c>
      <c r="F49" s="22">
        <v>41.4</v>
      </c>
      <c r="G49" s="22">
        <v>37</v>
      </c>
      <c r="H49" s="22">
        <v>44.8</v>
      </c>
      <c r="I49" s="22">
        <v>37.799999999999997</v>
      </c>
      <c r="J49" s="22">
        <v>47.6</v>
      </c>
      <c r="K49" s="22">
        <v>46</v>
      </c>
      <c r="L49" s="22">
        <v>55.6</v>
      </c>
      <c r="M49" s="22">
        <v>741.5</v>
      </c>
      <c r="N49" s="22">
        <v>28.7</v>
      </c>
      <c r="O49" s="22">
        <f>N49/M49*100</f>
        <v>3.8705327039784221</v>
      </c>
      <c r="P49" s="99">
        <f>N49/$N35*100</f>
        <v>15.795266923500273</v>
      </c>
      <c r="Q49" s="8">
        <f>N49-V49</f>
        <v>-9.5000000000000036</v>
      </c>
      <c r="R49" s="21">
        <f>N49/V49*100</f>
        <v>75.130890052356008</v>
      </c>
      <c r="S49" s="8">
        <f>N49-W49</f>
        <v>-9.5000000000000036</v>
      </c>
      <c r="T49" s="8">
        <f>N49/W49*100</f>
        <v>75.130890052356008</v>
      </c>
      <c r="V49" s="170">
        <v>38.200000000000003</v>
      </c>
      <c r="W49" s="150">
        <v>38.200000000000003</v>
      </c>
    </row>
    <row r="50" spans="1:23" ht="14.25">
      <c r="A50" s="15"/>
      <c r="B50" s="1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1"/>
      <c r="Q50" s="8"/>
      <c r="R50" s="21"/>
      <c r="S50" s="8"/>
      <c r="T50" s="8"/>
      <c r="V50" s="170"/>
      <c r="W50" s="150"/>
    </row>
    <row r="51" spans="1:23" ht="28.5">
      <c r="A51" s="15" t="s">
        <v>84</v>
      </c>
      <c r="B51" s="14">
        <v>9.6999999999999993</v>
      </c>
      <c r="C51" s="22">
        <v>10.3</v>
      </c>
      <c r="D51" s="22">
        <v>12.3</v>
      </c>
      <c r="E51" s="22">
        <v>16.899999999999999</v>
      </c>
      <c r="F51" s="22">
        <v>16.8</v>
      </c>
      <c r="G51" s="22">
        <v>15.7</v>
      </c>
      <c r="H51" s="22">
        <v>16.7</v>
      </c>
      <c r="I51" s="22">
        <v>13.4</v>
      </c>
      <c r="J51" s="22">
        <v>14.3</v>
      </c>
      <c r="K51" s="22">
        <v>4.3999999999999995</v>
      </c>
      <c r="L51" s="22">
        <v>3.9000000000000004</v>
      </c>
      <c r="M51" s="22">
        <v>577.1</v>
      </c>
      <c r="N51" s="22">
        <v>15.8</v>
      </c>
      <c r="O51" s="22">
        <f>N51/M51*100</f>
        <v>2.7378270663663145</v>
      </c>
      <c r="P51" s="21">
        <f>N51/$N35*100</f>
        <v>8.695652173913043</v>
      </c>
      <c r="Q51" s="6">
        <f>N51-V51</f>
        <v>0.60000000000000142</v>
      </c>
      <c r="R51" s="20">
        <f>N51/V51*100</f>
        <v>103.94736842105263</v>
      </c>
      <c r="S51" s="6">
        <f>N51-W51</f>
        <v>0.60000000000000142</v>
      </c>
      <c r="T51" s="6">
        <f>N51/W51*100</f>
        <v>103.94736842105263</v>
      </c>
      <c r="V51" s="170">
        <v>15.2</v>
      </c>
      <c r="W51" s="150">
        <v>15.2</v>
      </c>
    </row>
    <row r="52" spans="1:23" ht="14.25">
      <c r="A52" s="15"/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22"/>
      <c r="N52" s="22"/>
      <c r="O52" s="22"/>
      <c r="P52" s="21"/>
      <c r="Q52" s="8"/>
      <c r="R52" s="21"/>
      <c r="S52" s="8"/>
      <c r="T52" s="6"/>
      <c r="V52" s="170"/>
      <c r="W52" s="150"/>
    </row>
    <row r="53" spans="1:23">
      <c r="A53" s="15" t="s">
        <v>118</v>
      </c>
      <c r="B53" s="14">
        <v>33.200000000000003</v>
      </c>
      <c r="C53" s="22">
        <v>35.799999999999997</v>
      </c>
      <c r="D53" s="22">
        <v>34.599999999999994</v>
      </c>
      <c r="E53" s="22">
        <v>32.9</v>
      </c>
      <c r="F53" s="22">
        <v>41.4</v>
      </c>
      <c r="G53" s="22">
        <v>37</v>
      </c>
      <c r="H53" s="22">
        <v>44.8</v>
      </c>
      <c r="I53" s="22">
        <v>37.799999999999997</v>
      </c>
      <c r="J53" s="22">
        <v>47.6</v>
      </c>
      <c r="K53" s="22">
        <v>46</v>
      </c>
      <c r="L53" s="22">
        <v>55.6</v>
      </c>
      <c r="M53" s="22">
        <v>93.8</v>
      </c>
      <c r="N53" s="22">
        <v>11.3</v>
      </c>
      <c r="O53" s="35">
        <f>N53/M53*100</f>
        <v>12.046908315565034</v>
      </c>
      <c r="P53" s="21">
        <f>N53/$N35*100</f>
        <v>6.2190423775454047</v>
      </c>
      <c r="Q53" s="6">
        <f>N53-V53</f>
        <v>1.1000000000000014</v>
      </c>
      <c r="R53" s="20">
        <f>N53/V53*100</f>
        <v>110.78431372549021</v>
      </c>
      <c r="S53" s="6">
        <f>N53-W53</f>
        <v>1.1000000000000014</v>
      </c>
      <c r="T53" s="6">
        <f>N53/W53*100</f>
        <v>110.78431372549021</v>
      </c>
      <c r="V53" s="170">
        <v>10.199999999999999</v>
      </c>
      <c r="W53" s="150">
        <v>10.199999999999999</v>
      </c>
    </row>
    <row r="54" spans="1:23">
      <c r="A54" s="15"/>
      <c r="B54" s="2"/>
      <c r="C54" s="2"/>
      <c r="D54" s="2"/>
      <c r="E54" s="2"/>
      <c r="F54" s="2"/>
      <c r="G54" s="52"/>
      <c r="H54" s="2"/>
      <c r="I54" s="2"/>
      <c r="J54" s="2"/>
      <c r="K54" s="2"/>
      <c r="L54" s="2"/>
      <c r="M54" s="22"/>
      <c r="N54" s="22"/>
      <c r="O54" s="22"/>
      <c r="P54" s="21"/>
      <c r="Q54" s="8"/>
      <c r="R54" s="21"/>
      <c r="S54" s="8"/>
      <c r="T54" s="8"/>
      <c r="V54" s="170"/>
      <c r="W54" s="150"/>
    </row>
    <row r="55" spans="1:23">
      <c r="M55" s="44"/>
    </row>
    <row r="57" spans="1:23">
      <c r="A57" s="100" t="s">
        <v>149</v>
      </c>
    </row>
    <row r="58" spans="1:23">
      <c r="A58" s="4"/>
    </row>
    <row r="59" spans="1:23" ht="49.9" customHeight="1">
      <c r="A59" s="738"/>
      <c r="B59" s="45" t="s">
        <v>109</v>
      </c>
      <c r="C59" s="46" t="s">
        <v>108</v>
      </c>
      <c r="D59" s="47"/>
      <c r="E59" s="48"/>
      <c r="F59" s="43" t="s">
        <v>107</v>
      </c>
      <c r="G59" s="23"/>
      <c r="H59" s="43" t="s">
        <v>106</v>
      </c>
      <c r="I59" s="23"/>
      <c r="M59" s="49" t="s">
        <v>113</v>
      </c>
      <c r="N59" s="748" t="s">
        <v>108</v>
      </c>
      <c r="O59" s="749"/>
      <c r="P59" s="749"/>
      <c r="Q59" s="749"/>
      <c r="R59" s="749"/>
      <c r="S59" s="749"/>
      <c r="T59" s="750"/>
    </row>
    <row r="60" spans="1:23" ht="48" customHeight="1">
      <c r="A60" s="739"/>
      <c r="B60" s="45"/>
      <c r="C60" s="46"/>
      <c r="D60" s="47"/>
      <c r="E60" s="48"/>
      <c r="F60" s="43"/>
      <c r="G60" s="23"/>
      <c r="H60" s="43"/>
      <c r="I60" s="23"/>
      <c r="M60" s="751" t="s">
        <v>2</v>
      </c>
      <c r="N60" s="734" t="s">
        <v>2</v>
      </c>
      <c r="O60" s="753" t="s">
        <v>129</v>
      </c>
      <c r="P60" s="753" t="s">
        <v>114</v>
      </c>
      <c r="Q60" s="734" t="s">
        <v>107</v>
      </c>
      <c r="R60" s="734"/>
      <c r="S60" s="734" t="s">
        <v>140</v>
      </c>
      <c r="T60" s="734"/>
    </row>
    <row r="61" spans="1:23" ht="57" customHeight="1">
      <c r="A61" s="740"/>
      <c r="B61" s="5" t="s">
        <v>2</v>
      </c>
      <c r="C61" s="5" t="s">
        <v>2</v>
      </c>
      <c r="D61" s="5" t="s">
        <v>110</v>
      </c>
      <c r="E61" s="5" t="s">
        <v>112</v>
      </c>
      <c r="F61" s="5" t="s">
        <v>2</v>
      </c>
      <c r="G61" s="5" t="s">
        <v>6</v>
      </c>
      <c r="H61" s="5" t="s">
        <v>2</v>
      </c>
      <c r="I61" s="5" t="s">
        <v>6</v>
      </c>
      <c r="M61" s="752"/>
      <c r="N61" s="734"/>
      <c r="O61" s="752"/>
      <c r="P61" s="752"/>
      <c r="Q61" s="5" t="s">
        <v>2</v>
      </c>
      <c r="R61" s="5" t="s">
        <v>6</v>
      </c>
      <c r="S61" s="5" t="s">
        <v>2</v>
      </c>
      <c r="T61" s="5" t="s">
        <v>6</v>
      </c>
      <c r="V61" s="1" t="s">
        <v>156</v>
      </c>
      <c r="W61" s="1" t="s">
        <v>132</v>
      </c>
    </row>
    <row r="62" spans="1:23">
      <c r="A62" s="746" t="s">
        <v>111</v>
      </c>
      <c r="B62" s="74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>
        <v>3303</v>
      </c>
      <c r="N62" s="19">
        <f>SUM(N64:N80)</f>
        <v>199.70000000000002</v>
      </c>
      <c r="O62" s="35">
        <f>N62/M62*100</f>
        <v>6.0460187708144115</v>
      </c>
      <c r="P62" s="21"/>
      <c r="Q62" s="8">
        <f>N62-V62</f>
        <v>18</v>
      </c>
      <c r="R62" s="21">
        <f>N62/V62*100</f>
        <v>109.90643918547056</v>
      </c>
      <c r="S62" s="8">
        <f>N62-W62</f>
        <v>10.500000000000028</v>
      </c>
      <c r="T62" s="8">
        <f>N62/W62*100</f>
        <v>105.5496828752643</v>
      </c>
      <c r="V62" s="19">
        <f>SUM(V64:V80)</f>
        <v>181.70000000000002</v>
      </c>
      <c r="W62" s="150">
        <f>SUM(W64:W80)</f>
        <v>189.2</v>
      </c>
    </row>
    <row r="63" spans="1:23">
      <c r="A63" s="50"/>
      <c r="B63" s="5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1"/>
      <c r="Q63" s="6"/>
      <c r="R63" s="20"/>
      <c r="S63" s="8"/>
      <c r="T63" s="8"/>
      <c r="V63" s="22"/>
      <c r="W63" s="150"/>
    </row>
    <row r="64" spans="1:23">
      <c r="A64" s="15" t="s">
        <v>7</v>
      </c>
      <c r="B64" s="14">
        <v>23.4</v>
      </c>
      <c r="C64" s="22">
        <v>47.199999999999996</v>
      </c>
      <c r="D64" s="22">
        <v>24</v>
      </c>
      <c r="E64" s="22">
        <v>31.799999999999997</v>
      </c>
      <c r="F64" s="22">
        <v>32.9</v>
      </c>
      <c r="G64" s="22">
        <v>39.6</v>
      </c>
      <c r="H64" s="22">
        <v>43.7</v>
      </c>
      <c r="I64" s="22">
        <v>43.9</v>
      </c>
      <c r="J64" s="22">
        <v>31.999999999999996</v>
      </c>
      <c r="K64" s="22">
        <v>33.099999999999994</v>
      </c>
      <c r="L64" s="22">
        <v>35.299999999999997</v>
      </c>
      <c r="M64" s="22">
        <v>577.20000000000005</v>
      </c>
      <c r="N64" s="22">
        <v>31.9</v>
      </c>
      <c r="O64" s="22">
        <f>N64/M64*100</f>
        <v>5.5266805266805257</v>
      </c>
      <c r="P64" s="99">
        <f>N64/$N62*100</f>
        <v>15.973960941412116</v>
      </c>
      <c r="Q64" s="6">
        <f>N64-V64</f>
        <v>2.8999999999999986</v>
      </c>
      <c r="R64" s="20">
        <f>N64/V64*100</f>
        <v>109.99999999999999</v>
      </c>
      <c r="S64" s="6">
        <f>N64-W64</f>
        <v>22</v>
      </c>
      <c r="T64" s="6">
        <f>N64/W64*100</f>
        <v>322.22222222222217</v>
      </c>
      <c r="V64" s="22">
        <v>29</v>
      </c>
      <c r="W64" s="150">
        <v>9.9</v>
      </c>
    </row>
    <row r="65" spans="1:23">
      <c r="A65" s="15"/>
      <c r="B65" s="1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1"/>
      <c r="Q65" s="6"/>
      <c r="R65" s="20"/>
      <c r="S65" s="8"/>
      <c r="T65" s="8"/>
      <c r="V65" s="22"/>
      <c r="W65" s="150"/>
    </row>
    <row r="66" spans="1:23" ht="28.5">
      <c r="A66" s="15" t="s">
        <v>27</v>
      </c>
      <c r="B66" s="14">
        <v>24.9</v>
      </c>
      <c r="C66" s="22">
        <v>21.700000000000003</v>
      </c>
      <c r="D66" s="22">
        <v>19.600000000000001</v>
      </c>
      <c r="E66" s="22">
        <v>18.899999999999999</v>
      </c>
      <c r="F66" s="22">
        <v>21.3</v>
      </c>
      <c r="G66" s="22">
        <v>21.2</v>
      </c>
      <c r="H66" s="22">
        <v>31.3</v>
      </c>
      <c r="I66" s="22">
        <v>24.8</v>
      </c>
      <c r="J66" s="22">
        <v>30.8</v>
      </c>
      <c r="K66" s="22">
        <v>34.799999999999997</v>
      </c>
      <c r="L66" s="22">
        <v>33.200000000000003</v>
      </c>
      <c r="M66" s="22">
        <v>562.70000000000005</v>
      </c>
      <c r="N66" s="22">
        <v>50.6</v>
      </c>
      <c r="O66" s="22">
        <f>N66/M66*100</f>
        <v>8.9923582726141813</v>
      </c>
      <c r="P66" s="99">
        <f>N66/$N62*100</f>
        <v>25.338007010515774</v>
      </c>
      <c r="Q66" s="8">
        <f>N66-V66</f>
        <v>9</v>
      </c>
      <c r="R66" s="21">
        <f>N66/V66*100</f>
        <v>121.63461538461537</v>
      </c>
      <c r="S66" s="8">
        <f>N66-W66</f>
        <v>-3.5</v>
      </c>
      <c r="T66" s="8">
        <f>N66/W66*100</f>
        <v>93.530499075785585</v>
      </c>
      <c r="V66" s="22">
        <v>41.6</v>
      </c>
      <c r="W66" s="150">
        <v>54.1</v>
      </c>
    </row>
    <row r="67" spans="1:23" ht="14.25">
      <c r="A67" s="15"/>
      <c r="B67" s="1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1"/>
      <c r="Q67" s="8"/>
      <c r="R67" s="21"/>
      <c r="S67" s="8"/>
      <c r="T67" s="8"/>
      <c r="V67" s="22"/>
      <c r="W67" s="150"/>
    </row>
    <row r="68" spans="1:23">
      <c r="A68" s="15" t="s">
        <v>38</v>
      </c>
      <c r="B68" s="14">
        <v>17.599999999999998</v>
      </c>
      <c r="C68" s="22">
        <v>19.7</v>
      </c>
      <c r="D68" s="22">
        <v>21.7</v>
      </c>
      <c r="E68" s="22">
        <v>24.299999999999997</v>
      </c>
      <c r="F68" s="22">
        <v>30.1</v>
      </c>
      <c r="G68" s="22">
        <v>20.099999999999998</v>
      </c>
      <c r="H68" s="22">
        <v>20.399999999999999</v>
      </c>
      <c r="I68" s="22">
        <v>25.9</v>
      </c>
      <c r="J68" s="22">
        <v>26.9</v>
      </c>
      <c r="K68" s="22">
        <v>32.799999999999997</v>
      </c>
      <c r="L68" s="22">
        <v>27.3</v>
      </c>
      <c r="M68" s="22">
        <v>159.30000000000001</v>
      </c>
      <c r="N68" s="22">
        <v>21</v>
      </c>
      <c r="O68" s="35">
        <f>N68/M68*100</f>
        <v>13.182674199623351</v>
      </c>
      <c r="P68" s="99">
        <f>N68/$N62*100</f>
        <v>10.515773660490735</v>
      </c>
      <c r="Q68" s="8">
        <f>N68-V68</f>
        <v>0</v>
      </c>
      <c r="R68" s="21">
        <f>N68/V68*100</f>
        <v>100</v>
      </c>
      <c r="S68" s="8">
        <f>N68-W68</f>
        <v>-0.89999999999999858</v>
      </c>
      <c r="T68" s="8">
        <f>N68/W68*100</f>
        <v>95.890410958904113</v>
      </c>
      <c r="V68" s="22">
        <v>21</v>
      </c>
      <c r="W68" s="150">
        <v>21.9</v>
      </c>
    </row>
    <row r="69" spans="1:23" ht="14.25">
      <c r="A69" s="15"/>
      <c r="B69" s="1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1"/>
      <c r="Q69" s="8"/>
      <c r="R69" s="21"/>
      <c r="S69" s="8"/>
      <c r="T69" s="8"/>
      <c r="V69" s="22"/>
      <c r="W69" s="150"/>
    </row>
    <row r="70" spans="1:23" ht="28.5">
      <c r="A70" s="15" t="s">
        <v>100</v>
      </c>
      <c r="B70" s="14">
        <v>5.7</v>
      </c>
      <c r="C70" s="22">
        <v>0.5</v>
      </c>
      <c r="D70" s="22">
        <v>0.3</v>
      </c>
      <c r="E70" s="22">
        <v>0</v>
      </c>
      <c r="F70" s="22">
        <v>0.5</v>
      </c>
      <c r="G70" s="22">
        <v>0.1</v>
      </c>
      <c r="H70" s="22">
        <v>0</v>
      </c>
      <c r="I70" s="22">
        <v>0</v>
      </c>
      <c r="J70" s="22">
        <v>0</v>
      </c>
      <c r="K70" s="22">
        <v>1.1000000000000001</v>
      </c>
      <c r="L70" s="22">
        <v>1.3</v>
      </c>
      <c r="M70" s="22">
        <v>91.1</v>
      </c>
      <c r="N70" s="22">
        <v>12.8</v>
      </c>
      <c r="O70" s="35">
        <f>N70/M70*100</f>
        <v>14.050493962678376</v>
      </c>
      <c r="P70" s="21">
        <f>N70/$N62*100</f>
        <v>6.4096144216324475</v>
      </c>
      <c r="Q70" s="8">
        <f>N70-V70</f>
        <v>0</v>
      </c>
      <c r="R70" s="21">
        <f>N70/V70*100</f>
        <v>100</v>
      </c>
      <c r="S70" s="8">
        <f>N70-W70</f>
        <v>0</v>
      </c>
      <c r="T70" s="8">
        <f>N70/W70*100</f>
        <v>100</v>
      </c>
      <c r="V70" s="22">
        <v>12.8</v>
      </c>
      <c r="W70" s="150">
        <v>12.8</v>
      </c>
    </row>
    <row r="71" spans="1:23" ht="14.25">
      <c r="A71" s="15"/>
      <c r="B71" s="1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1"/>
      <c r="Q71" s="8"/>
      <c r="R71" s="21"/>
      <c r="S71" s="8"/>
      <c r="T71" s="8"/>
      <c r="V71" s="22"/>
      <c r="W71" s="150"/>
    </row>
    <row r="72" spans="1:23">
      <c r="A72" s="15" t="s">
        <v>52</v>
      </c>
      <c r="B72" s="14">
        <v>74.5</v>
      </c>
      <c r="C72" s="22">
        <v>62.800000000000004</v>
      </c>
      <c r="D72" s="22">
        <v>83.3</v>
      </c>
      <c r="E72" s="22">
        <v>59.2</v>
      </c>
      <c r="F72" s="22">
        <v>60.4</v>
      </c>
      <c r="G72" s="22">
        <v>71.900000000000006</v>
      </c>
      <c r="H72" s="22">
        <v>59.9</v>
      </c>
      <c r="I72" s="22">
        <v>56.7</v>
      </c>
      <c r="J72" s="22">
        <v>71.2</v>
      </c>
      <c r="K72" s="22">
        <v>91.4</v>
      </c>
      <c r="L72" s="22">
        <v>80.900000000000006</v>
      </c>
      <c r="M72" s="22">
        <v>324.10000000000002</v>
      </c>
      <c r="N72" s="22">
        <v>20.2</v>
      </c>
      <c r="O72" s="22">
        <f>N72/M72*100</f>
        <v>6.2326442456032085</v>
      </c>
      <c r="P72" s="99">
        <f>N72/$N62*100</f>
        <v>10.115172759138707</v>
      </c>
      <c r="Q72" s="8">
        <f>N72-V72</f>
        <v>-1.3000000000000007</v>
      </c>
      <c r="R72" s="21">
        <f>N72/V72*100</f>
        <v>93.95348837209302</v>
      </c>
      <c r="S72" s="8">
        <f>N72-W72</f>
        <v>-6.6999999999999993</v>
      </c>
      <c r="T72" s="8">
        <f>N72/W72*100</f>
        <v>75.092936802973981</v>
      </c>
      <c r="V72" s="22">
        <v>21.5</v>
      </c>
      <c r="W72" s="150">
        <v>26.9</v>
      </c>
    </row>
    <row r="73" spans="1:23" ht="14.25">
      <c r="A73" s="15"/>
      <c r="B73" s="1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1"/>
      <c r="Q73" s="8"/>
      <c r="R73" s="21"/>
      <c r="S73" s="8"/>
      <c r="T73" s="8"/>
      <c r="V73" s="22"/>
      <c r="W73" s="150"/>
    </row>
    <row r="74" spans="1:23" ht="14.25">
      <c r="A74" s="15" t="s">
        <v>67</v>
      </c>
      <c r="B74" s="14">
        <v>2.5</v>
      </c>
      <c r="C74" s="22">
        <v>2.5</v>
      </c>
      <c r="D74" s="22">
        <v>2.1</v>
      </c>
      <c r="E74" s="22">
        <v>2.1</v>
      </c>
      <c r="F74" s="22">
        <v>2.1</v>
      </c>
      <c r="G74" s="22">
        <v>2.1</v>
      </c>
      <c r="H74" s="22">
        <v>2.1</v>
      </c>
      <c r="I74" s="22">
        <v>2.1</v>
      </c>
      <c r="J74" s="22">
        <v>2.1</v>
      </c>
      <c r="K74" s="22">
        <v>2.1</v>
      </c>
      <c r="L74" s="22">
        <v>1.8</v>
      </c>
      <c r="M74" s="22">
        <v>27.8</v>
      </c>
      <c r="N74" s="22">
        <v>0</v>
      </c>
      <c r="O74" s="22">
        <f>N74/M74*100</f>
        <v>0</v>
      </c>
      <c r="P74" s="21">
        <f>N74/$N62*100</f>
        <v>0</v>
      </c>
      <c r="Q74" s="8">
        <f>N74-V74</f>
        <v>0</v>
      </c>
      <c r="R74" s="21" t="s">
        <v>11</v>
      </c>
      <c r="S74" s="8">
        <f>N74-W74</f>
        <v>0</v>
      </c>
      <c r="T74" s="21" t="s">
        <v>11</v>
      </c>
      <c r="V74" s="22">
        <v>0</v>
      </c>
      <c r="W74" s="150">
        <v>0</v>
      </c>
    </row>
    <row r="75" spans="1:23" ht="14.25">
      <c r="A75" s="15"/>
      <c r="B75" s="1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1"/>
      <c r="Q75" s="8"/>
      <c r="R75" s="21"/>
      <c r="S75" s="8"/>
      <c r="T75" s="8"/>
      <c r="V75" s="22"/>
      <c r="W75" s="150"/>
    </row>
    <row r="76" spans="1:23">
      <c r="A76" s="15" t="s">
        <v>72</v>
      </c>
      <c r="B76" s="14">
        <v>33.200000000000003</v>
      </c>
      <c r="C76" s="22">
        <v>35.799999999999997</v>
      </c>
      <c r="D76" s="22">
        <v>34.599999999999994</v>
      </c>
      <c r="E76" s="22">
        <v>32.9</v>
      </c>
      <c r="F76" s="22">
        <v>41.4</v>
      </c>
      <c r="G76" s="22">
        <v>37</v>
      </c>
      <c r="H76" s="22">
        <v>44.8</v>
      </c>
      <c r="I76" s="22">
        <v>37.799999999999997</v>
      </c>
      <c r="J76" s="22">
        <v>47.6</v>
      </c>
      <c r="K76" s="22">
        <v>46</v>
      </c>
      <c r="L76" s="22">
        <v>55.6</v>
      </c>
      <c r="M76" s="22">
        <v>814.8</v>
      </c>
      <c r="N76" s="22">
        <v>25.5</v>
      </c>
      <c r="O76" s="22">
        <f>N76/M76*100</f>
        <v>3.1296023564064801</v>
      </c>
      <c r="P76" s="99">
        <f>N76/$N62*100</f>
        <v>12.769153730595892</v>
      </c>
      <c r="Q76" s="8">
        <f>N76-V76</f>
        <v>-3.1999999999999993</v>
      </c>
      <c r="R76" s="21">
        <f>N76/V76*100</f>
        <v>88.850174216027881</v>
      </c>
      <c r="S76" s="8">
        <f>N76-W76</f>
        <v>-12.700000000000003</v>
      </c>
      <c r="T76" s="8">
        <f>N76/W76*100</f>
        <v>66.753926701570677</v>
      </c>
      <c r="V76" s="22">
        <v>28.7</v>
      </c>
      <c r="W76" s="150">
        <v>38.200000000000003</v>
      </c>
    </row>
    <row r="77" spans="1:23" ht="14.25">
      <c r="A77" s="15"/>
      <c r="B77" s="1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1"/>
      <c r="Q77" s="8"/>
      <c r="R77" s="21"/>
      <c r="S77" s="8"/>
      <c r="T77" s="8"/>
      <c r="V77" s="22"/>
      <c r="W77" s="150"/>
    </row>
    <row r="78" spans="1:23" ht="28.5">
      <c r="A78" s="15" t="s">
        <v>84</v>
      </c>
      <c r="B78" s="14">
        <v>9.6999999999999993</v>
      </c>
      <c r="C78" s="22">
        <v>10.3</v>
      </c>
      <c r="D78" s="22">
        <v>12.3</v>
      </c>
      <c r="E78" s="22">
        <v>16.899999999999999</v>
      </c>
      <c r="F78" s="22">
        <v>16.8</v>
      </c>
      <c r="G78" s="22">
        <v>15.7</v>
      </c>
      <c r="H78" s="22">
        <v>16.7</v>
      </c>
      <c r="I78" s="22">
        <v>13.4</v>
      </c>
      <c r="J78" s="22">
        <v>14.3</v>
      </c>
      <c r="K78" s="22">
        <v>4.3999999999999995</v>
      </c>
      <c r="L78" s="22">
        <v>3.9000000000000004</v>
      </c>
      <c r="M78" s="22">
        <v>648.6</v>
      </c>
      <c r="N78" s="22">
        <v>25.8</v>
      </c>
      <c r="O78" s="22">
        <f>N78/M78*100</f>
        <v>3.9777983348751156</v>
      </c>
      <c r="P78" s="21">
        <f>N78/$N62*100</f>
        <v>12.919379068602904</v>
      </c>
      <c r="Q78" s="6">
        <f>N78-V78</f>
        <v>10</v>
      </c>
      <c r="R78" s="20">
        <f>N78/V78*100</f>
        <v>163.29113924050634</v>
      </c>
      <c r="S78" s="6">
        <f>N78-W78</f>
        <v>10.600000000000001</v>
      </c>
      <c r="T78" s="6">
        <f>N78/W78*100</f>
        <v>169.73684210526315</v>
      </c>
      <c r="V78" s="22">
        <v>15.8</v>
      </c>
      <c r="W78" s="150">
        <v>15.2</v>
      </c>
    </row>
    <row r="79" spans="1:23" ht="14.25">
      <c r="A79" s="15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22"/>
      <c r="N79" s="22"/>
      <c r="O79" s="22"/>
      <c r="P79" s="21"/>
      <c r="Q79" s="8"/>
      <c r="R79" s="21"/>
      <c r="S79" s="8"/>
      <c r="T79" s="6"/>
      <c r="V79" s="22"/>
      <c r="W79" s="150"/>
    </row>
    <row r="80" spans="1:23">
      <c r="A80" s="15" t="s">
        <v>118</v>
      </c>
      <c r="B80" s="14">
        <v>33.200000000000003</v>
      </c>
      <c r="C80" s="22">
        <v>35.799999999999997</v>
      </c>
      <c r="D80" s="22">
        <v>34.599999999999994</v>
      </c>
      <c r="E80" s="22">
        <v>32.9</v>
      </c>
      <c r="F80" s="22">
        <v>41.4</v>
      </c>
      <c r="G80" s="22">
        <v>37</v>
      </c>
      <c r="H80" s="22">
        <v>44.8</v>
      </c>
      <c r="I80" s="22">
        <v>37.799999999999997</v>
      </c>
      <c r="J80" s="22">
        <v>47.6</v>
      </c>
      <c r="K80" s="22">
        <v>46</v>
      </c>
      <c r="L80" s="22">
        <v>55.6</v>
      </c>
      <c r="M80" s="22">
        <v>97.4</v>
      </c>
      <c r="N80" s="22">
        <v>11.9</v>
      </c>
      <c r="O80" s="35">
        <f>N80/M80*100</f>
        <v>12.217659137577002</v>
      </c>
      <c r="P80" s="21">
        <f>N80/$N62*100</f>
        <v>5.9589384076114165</v>
      </c>
      <c r="Q80" s="6">
        <f>N80-V80</f>
        <v>0.59999999999999964</v>
      </c>
      <c r="R80" s="20">
        <f>N80/V80*100</f>
        <v>105.30973451327432</v>
      </c>
      <c r="S80" s="6">
        <f>N80-W80</f>
        <v>1.7000000000000011</v>
      </c>
      <c r="T80" s="6">
        <f>N80/W80*100</f>
        <v>116.66666666666667</v>
      </c>
      <c r="V80" s="22">
        <v>11.3</v>
      </c>
      <c r="W80" s="150">
        <v>10.199999999999999</v>
      </c>
    </row>
    <row r="81" spans="1:23">
      <c r="A81" s="15"/>
      <c r="B81" s="2"/>
      <c r="C81" s="2"/>
      <c r="D81" s="2"/>
      <c r="E81" s="2"/>
      <c r="F81" s="2"/>
      <c r="G81" s="52"/>
      <c r="H81" s="2"/>
      <c r="I81" s="2"/>
      <c r="J81" s="2"/>
      <c r="K81" s="2"/>
      <c r="L81" s="2"/>
      <c r="M81" s="22"/>
      <c r="N81" s="22"/>
      <c r="O81" s="22"/>
      <c r="P81" s="21"/>
      <c r="Q81" s="8"/>
      <c r="R81" s="21"/>
      <c r="S81" s="8"/>
      <c r="T81" s="8"/>
      <c r="V81" s="170"/>
      <c r="W81" s="150"/>
    </row>
    <row r="82" spans="1:23">
      <c r="M82" s="44"/>
    </row>
    <row r="84" spans="1:23">
      <c r="A84" s="100" t="s">
        <v>157</v>
      </c>
    </row>
    <row r="85" spans="1:23">
      <c r="A85" s="4"/>
    </row>
    <row r="86" spans="1:23" ht="49.9" customHeight="1">
      <c r="A86" s="738"/>
      <c r="B86" s="45" t="s">
        <v>109</v>
      </c>
      <c r="C86" s="46" t="s">
        <v>108</v>
      </c>
      <c r="D86" s="47"/>
      <c r="E86" s="48"/>
      <c r="F86" s="43" t="s">
        <v>107</v>
      </c>
      <c r="G86" s="23"/>
      <c r="H86" s="43" t="s">
        <v>106</v>
      </c>
      <c r="I86" s="23"/>
      <c r="M86" s="49" t="s">
        <v>113</v>
      </c>
      <c r="N86" s="748" t="s">
        <v>108</v>
      </c>
      <c r="O86" s="749"/>
      <c r="P86" s="749"/>
      <c r="Q86" s="749"/>
      <c r="R86" s="749"/>
      <c r="S86" s="749"/>
      <c r="T86" s="750"/>
    </row>
    <row r="87" spans="1:23" ht="49.9" customHeight="1">
      <c r="A87" s="739"/>
      <c r="B87" s="45"/>
      <c r="C87" s="46"/>
      <c r="D87" s="47"/>
      <c r="E87" s="48"/>
      <c r="F87" s="43"/>
      <c r="G87" s="23"/>
      <c r="H87" s="43"/>
      <c r="I87" s="23"/>
      <c r="M87" s="751" t="s">
        <v>2</v>
      </c>
      <c r="N87" s="734" t="s">
        <v>2</v>
      </c>
      <c r="O87" s="753" t="s">
        <v>129</v>
      </c>
      <c r="P87" s="753" t="s">
        <v>114</v>
      </c>
      <c r="Q87" s="734" t="s">
        <v>107</v>
      </c>
      <c r="R87" s="734"/>
      <c r="S87" s="734" t="s">
        <v>140</v>
      </c>
      <c r="T87" s="734"/>
    </row>
    <row r="88" spans="1:23" ht="57" customHeight="1">
      <c r="A88" s="740"/>
      <c r="B88" s="5" t="s">
        <v>2</v>
      </c>
      <c r="C88" s="5" t="s">
        <v>2</v>
      </c>
      <c r="D88" s="5" t="s">
        <v>110</v>
      </c>
      <c r="E88" s="5" t="s">
        <v>112</v>
      </c>
      <c r="F88" s="5" t="s">
        <v>2</v>
      </c>
      <c r="G88" s="5" t="s">
        <v>6</v>
      </c>
      <c r="H88" s="5" t="s">
        <v>2</v>
      </c>
      <c r="I88" s="5" t="s">
        <v>6</v>
      </c>
      <c r="M88" s="752"/>
      <c r="N88" s="734"/>
      <c r="O88" s="752"/>
      <c r="P88" s="752"/>
      <c r="Q88" s="5" t="s">
        <v>2</v>
      </c>
      <c r="R88" s="5" t="s">
        <v>6</v>
      </c>
      <c r="S88" s="5" t="s">
        <v>2</v>
      </c>
      <c r="T88" s="5" t="s">
        <v>6</v>
      </c>
      <c r="V88" s="1" t="s">
        <v>158</v>
      </c>
      <c r="W88" s="1" t="s">
        <v>132</v>
      </c>
    </row>
    <row r="89" spans="1:23">
      <c r="A89" s="746" t="s">
        <v>111</v>
      </c>
      <c r="B89" s="747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>
        <v>4471</v>
      </c>
      <c r="N89" s="19">
        <f>SUM(N91:N107)</f>
        <v>188.50000000000003</v>
      </c>
      <c r="O89" s="35">
        <f>N89/M89*100</f>
        <v>4.2160590471930224</v>
      </c>
      <c r="P89" s="21"/>
      <c r="Q89" s="8">
        <f>N89-V89</f>
        <v>-11.199999999999989</v>
      </c>
      <c r="R89" s="21">
        <f>N89/V89*100</f>
        <v>94.391587381071616</v>
      </c>
      <c r="S89" s="8">
        <f>N89-W89</f>
        <v>-0.69999999999996021</v>
      </c>
      <c r="T89" s="8">
        <f>N89/W89*100</f>
        <v>99.630021141649067</v>
      </c>
      <c r="V89" s="19">
        <f>SUM(V91:V107)</f>
        <v>199.70000000000002</v>
      </c>
      <c r="W89" s="150">
        <f>SUM(W91:W107)</f>
        <v>189.2</v>
      </c>
    </row>
    <row r="90" spans="1:23">
      <c r="A90" s="50"/>
      <c r="B90" s="5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1"/>
      <c r="Q90" s="6"/>
      <c r="R90" s="20"/>
      <c r="S90" s="8"/>
      <c r="T90" s="8"/>
      <c r="V90" s="22"/>
      <c r="W90" s="150"/>
    </row>
    <row r="91" spans="1:23">
      <c r="A91" s="15" t="s">
        <v>7</v>
      </c>
      <c r="B91" s="14">
        <v>23.4</v>
      </c>
      <c r="C91" s="22">
        <v>47.199999999999996</v>
      </c>
      <c r="D91" s="22">
        <v>24</v>
      </c>
      <c r="E91" s="22">
        <v>31.799999999999997</v>
      </c>
      <c r="F91" s="22">
        <v>32.9</v>
      </c>
      <c r="G91" s="22">
        <v>39.6</v>
      </c>
      <c r="H91" s="22">
        <v>43.7</v>
      </c>
      <c r="I91" s="22">
        <v>43.9</v>
      </c>
      <c r="J91" s="22">
        <v>31.999999999999996</v>
      </c>
      <c r="K91" s="22">
        <v>33.099999999999994</v>
      </c>
      <c r="L91" s="22">
        <v>35.299999999999997</v>
      </c>
      <c r="M91" s="22">
        <v>707.8</v>
      </c>
      <c r="N91" s="22">
        <v>33.1</v>
      </c>
      <c r="O91" s="22">
        <f>N91/M91*100</f>
        <v>4.6764622774795139</v>
      </c>
      <c r="P91" s="99">
        <f>N91/$N89*100</f>
        <v>17.559681697612731</v>
      </c>
      <c r="Q91" s="6">
        <f>N91-V91</f>
        <v>1.2000000000000028</v>
      </c>
      <c r="R91" s="20">
        <f>N91/V91*100</f>
        <v>103.76175548589343</v>
      </c>
      <c r="S91" s="6">
        <f>N91-W91</f>
        <v>23.200000000000003</v>
      </c>
      <c r="T91" s="6">
        <f>N91/W91*100</f>
        <v>334.34343434343435</v>
      </c>
      <c r="V91" s="22">
        <v>31.9</v>
      </c>
      <c r="W91" s="150">
        <v>9.9</v>
      </c>
    </row>
    <row r="92" spans="1:23">
      <c r="A92" s="15"/>
      <c r="B92" s="14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1"/>
      <c r="Q92" s="6"/>
      <c r="R92" s="20"/>
      <c r="S92" s="8"/>
      <c r="T92" s="8"/>
      <c r="V92" s="22"/>
      <c r="W92" s="150"/>
    </row>
    <row r="93" spans="1:23" ht="28.5">
      <c r="A93" s="15" t="s">
        <v>27</v>
      </c>
      <c r="B93" s="14">
        <v>24.9</v>
      </c>
      <c r="C93" s="22">
        <v>21.700000000000003</v>
      </c>
      <c r="D93" s="22">
        <v>19.600000000000001</v>
      </c>
      <c r="E93" s="22">
        <v>18.899999999999999</v>
      </c>
      <c r="F93" s="22">
        <v>21.3</v>
      </c>
      <c r="G93" s="22">
        <v>21.2</v>
      </c>
      <c r="H93" s="22">
        <v>31.3</v>
      </c>
      <c r="I93" s="22">
        <v>24.8</v>
      </c>
      <c r="J93" s="22">
        <v>30.8</v>
      </c>
      <c r="K93" s="22">
        <v>34.799999999999997</v>
      </c>
      <c r="L93" s="22">
        <v>33.200000000000003</v>
      </c>
      <c r="M93" s="22">
        <v>1462.9</v>
      </c>
      <c r="N93" s="22">
        <v>51.2</v>
      </c>
      <c r="O93" s="22">
        <f>N93/M93*100</f>
        <v>3.4998974639414864</v>
      </c>
      <c r="P93" s="99">
        <f>N93/$N89*100</f>
        <v>27.161803713527849</v>
      </c>
      <c r="Q93" s="6">
        <f>N93-V93</f>
        <v>0.60000000000000142</v>
      </c>
      <c r="R93" s="20">
        <f>N93/V93*100</f>
        <v>101.18577075098814</v>
      </c>
      <c r="S93" s="8">
        <f>N93-W93</f>
        <v>-2.8999999999999986</v>
      </c>
      <c r="T93" s="8">
        <f>N93/W93*100</f>
        <v>94.639556377079487</v>
      </c>
      <c r="V93" s="22">
        <v>50.6</v>
      </c>
      <c r="W93" s="150">
        <v>54.1</v>
      </c>
    </row>
    <row r="94" spans="1:23" ht="14.25">
      <c r="A94" s="15"/>
      <c r="B94" s="14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1"/>
      <c r="Q94" s="8"/>
      <c r="R94" s="21"/>
      <c r="S94" s="8"/>
      <c r="T94" s="8"/>
      <c r="V94" s="22"/>
      <c r="W94" s="150"/>
    </row>
    <row r="95" spans="1:23">
      <c r="A95" s="15" t="s">
        <v>38</v>
      </c>
      <c r="B95" s="14">
        <v>17.599999999999998</v>
      </c>
      <c r="C95" s="22">
        <v>19.7</v>
      </c>
      <c r="D95" s="22">
        <v>21.7</v>
      </c>
      <c r="E95" s="22">
        <v>24.299999999999997</v>
      </c>
      <c r="F95" s="22">
        <v>30.1</v>
      </c>
      <c r="G95" s="22">
        <v>20.099999999999998</v>
      </c>
      <c r="H95" s="22">
        <v>20.399999999999999</v>
      </c>
      <c r="I95" s="22">
        <v>25.9</v>
      </c>
      <c r="J95" s="22">
        <v>26.9</v>
      </c>
      <c r="K95" s="22">
        <v>32.799999999999997</v>
      </c>
      <c r="L95" s="22">
        <v>27.3</v>
      </c>
      <c r="M95" s="22">
        <v>172.1</v>
      </c>
      <c r="N95" s="22">
        <v>21</v>
      </c>
      <c r="O95" s="35">
        <f>N95/M95*100</f>
        <v>12.20220801859384</v>
      </c>
      <c r="P95" s="99">
        <f>N95/$N89*100</f>
        <v>11.140583554376656</v>
      </c>
      <c r="Q95" s="8">
        <f>N95-V95</f>
        <v>0</v>
      </c>
      <c r="R95" s="21">
        <f>N95/V95*100</f>
        <v>100</v>
      </c>
      <c r="S95" s="8">
        <f>N95-W95</f>
        <v>-0.89999999999999858</v>
      </c>
      <c r="T95" s="8">
        <f>N95/W95*100</f>
        <v>95.890410958904113</v>
      </c>
      <c r="V95" s="22">
        <v>21</v>
      </c>
      <c r="W95" s="150">
        <v>21.9</v>
      </c>
    </row>
    <row r="96" spans="1:23" ht="14.25">
      <c r="A96" s="15"/>
      <c r="B96" s="14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1"/>
      <c r="Q96" s="8"/>
      <c r="R96" s="21"/>
      <c r="S96" s="8"/>
      <c r="T96" s="8"/>
      <c r="V96" s="22"/>
      <c r="W96" s="150"/>
    </row>
    <row r="97" spans="1:23" ht="28.5">
      <c r="A97" s="15" t="s">
        <v>100</v>
      </c>
      <c r="B97" s="14">
        <v>5.7</v>
      </c>
      <c r="C97" s="22">
        <v>0.5</v>
      </c>
      <c r="D97" s="22">
        <v>0.3</v>
      </c>
      <c r="E97" s="22">
        <v>0</v>
      </c>
      <c r="F97" s="22">
        <v>0.5</v>
      </c>
      <c r="G97" s="22">
        <v>0.1</v>
      </c>
      <c r="H97" s="22">
        <v>0</v>
      </c>
      <c r="I97" s="22">
        <v>0</v>
      </c>
      <c r="J97" s="22">
        <v>0</v>
      </c>
      <c r="K97" s="22">
        <v>1.1000000000000001</v>
      </c>
      <c r="L97" s="22">
        <v>1.3</v>
      </c>
      <c r="M97" s="22">
        <v>107.4</v>
      </c>
      <c r="N97" s="22">
        <v>7.9</v>
      </c>
      <c r="O97" s="22">
        <f>N97/M97*100</f>
        <v>7.3556797020484179</v>
      </c>
      <c r="P97" s="21">
        <f>N97/$N89*100</f>
        <v>4.1909814323607426</v>
      </c>
      <c r="Q97" s="8">
        <f>N97-V97</f>
        <v>-4.9000000000000004</v>
      </c>
      <c r="R97" s="21">
        <f>N97/V97*100</f>
        <v>61.71875</v>
      </c>
      <c r="S97" s="8">
        <f>N97-W97</f>
        <v>-4.9000000000000004</v>
      </c>
      <c r="T97" s="8">
        <f>N97/W97*100</f>
        <v>61.71875</v>
      </c>
      <c r="V97" s="22">
        <v>12.8</v>
      </c>
      <c r="W97" s="150">
        <v>12.8</v>
      </c>
    </row>
    <row r="98" spans="1:23" ht="14.25">
      <c r="A98" s="15"/>
      <c r="B98" s="14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1"/>
      <c r="Q98" s="8"/>
      <c r="R98" s="21"/>
      <c r="S98" s="8"/>
      <c r="T98" s="8"/>
      <c r="V98" s="22"/>
      <c r="W98" s="150"/>
    </row>
    <row r="99" spans="1:23">
      <c r="A99" s="15" t="s">
        <v>52</v>
      </c>
      <c r="B99" s="14">
        <v>74.5</v>
      </c>
      <c r="C99" s="22">
        <v>62.800000000000004</v>
      </c>
      <c r="D99" s="22">
        <v>83.3</v>
      </c>
      <c r="E99" s="22">
        <v>59.2</v>
      </c>
      <c r="F99" s="22">
        <v>60.4</v>
      </c>
      <c r="G99" s="22">
        <v>71.900000000000006</v>
      </c>
      <c r="H99" s="22">
        <v>59.9</v>
      </c>
      <c r="I99" s="22">
        <v>56.7</v>
      </c>
      <c r="J99" s="22">
        <v>71.2</v>
      </c>
      <c r="K99" s="22">
        <v>91.4</v>
      </c>
      <c r="L99" s="22">
        <v>80.900000000000006</v>
      </c>
      <c r="M99" s="22">
        <v>436.8</v>
      </c>
      <c r="N99" s="22">
        <v>33.5</v>
      </c>
      <c r="O99" s="22">
        <f>N99/M99*100</f>
        <v>7.6694139194139188</v>
      </c>
      <c r="P99" s="99">
        <f>N99/$N89*100</f>
        <v>17.771883289124666</v>
      </c>
      <c r="Q99" s="6">
        <f>N99-V99</f>
        <v>13.3</v>
      </c>
      <c r="R99" s="20">
        <f>N99/V99*100</f>
        <v>165.84158415841586</v>
      </c>
      <c r="S99" s="6">
        <f>N99-W99</f>
        <v>6.6000000000000014</v>
      </c>
      <c r="T99" s="6">
        <f>N99/W99*100</f>
        <v>124.53531598513013</v>
      </c>
      <c r="V99" s="22">
        <v>20.2</v>
      </c>
      <c r="W99" s="150">
        <v>26.9</v>
      </c>
    </row>
    <row r="100" spans="1:23" ht="14.25">
      <c r="A100" s="15"/>
      <c r="B100" s="14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1"/>
      <c r="Q100" s="8"/>
      <c r="R100" s="21"/>
      <c r="S100" s="8"/>
      <c r="T100" s="8"/>
      <c r="V100" s="22"/>
      <c r="W100" s="150"/>
    </row>
    <row r="101" spans="1:23" ht="14.25">
      <c r="A101" s="15" t="s">
        <v>67</v>
      </c>
      <c r="B101" s="14">
        <v>2.5</v>
      </c>
      <c r="C101" s="22">
        <v>2.5</v>
      </c>
      <c r="D101" s="22">
        <v>2.1</v>
      </c>
      <c r="E101" s="22">
        <v>2.1</v>
      </c>
      <c r="F101" s="22">
        <v>2.1</v>
      </c>
      <c r="G101" s="22">
        <v>2.1</v>
      </c>
      <c r="H101" s="22">
        <v>2.1</v>
      </c>
      <c r="I101" s="22">
        <v>2.1</v>
      </c>
      <c r="J101" s="22">
        <v>2.1</v>
      </c>
      <c r="K101" s="22">
        <v>2.1</v>
      </c>
      <c r="L101" s="22">
        <v>1.8</v>
      </c>
      <c r="M101" s="22">
        <v>32.9</v>
      </c>
      <c r="N101" s="22">
        <v>0</v>
      </c>
      <c r="O101" s="22">
        <f>N101/M101*100</f>
        <v>0</v>
      </c>
      <c r="P101" s="21">
        <f>N101/$N89*100</f>
        <v>0</v>
      </c>
      <c r="Q101" s="8">
        <f>N101-V101</f>
        <v>0</v>
      </c>
      <c r="R101" s="21" t="s">
        <v>11</v>
      </c>
      <c r="S101" s="8">
        <f>N101-W101</f>
        <v>0</v>
      </c>
      <c r="T101" s="21" t="s">
        <v>11</v>
      </c>
      <c r="V101" s="22">
        <v>0</v>
      </c>
      <c r="W101" s="150">
        <v>0</v>
      </c>
    </row>
    <row r="102" spans="1:23" ht="14.25">
      <c r="A102" s="15"/>
      <c r="B102" s="14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1"/>
      <c r="Q102" s="8"/>
      <c r="R102" s="21"/>
      <c r="S102" s="8"/>
      <c r="T102" s="8"/>
      <c r="V102" s="22"/>
      <c r="W102" s="150"/>
    </row>
    <row r="103" spans="1:23">
      <c r="A103" s="15" t="s">
        <v>72</v>
      </c>
      <c r="B103" s="14">
        <v>33.200000000000003</v>
      </c>
      <c r="C103" s="22">
        <v>35.799999999999997</v>
      </c>
      <c r="D103" s="22">
        <v>34.599999999999994</v>
      </c>
      <c r="E103" s="22">
        <v>32.9</v>
      </c>
      <c r="F103" s="22">
        <v>41.4</v>
      </c>
      <c r="G103" s="22">
        <v>37</v>
      </c>
      <c r="H103" s="22">
        <v>44.8</v>
      </c>
      <c r="I103" s="22">
        <v>37.799999999999997</v>
      </c>
      <c r="J103" s="22">
        <v>47.6</v>
      </c>
      <c r="K103" s="22">
        <v>46</v>
      </c>
      <c r="L103" s="22">
        <v>55.6</v>
      </c>
      <c r="M103" s="22">
        <v>774.4</v>
      </c>
      <c r="N103" s="22">
        <v>19.899999999999999</v>
      </c>
      <c r="O103" s="22">
        <f>N103/M103*100</f>
        <v>2.5697314049586772</v>
      </c>
      <c r="P103" s="99">
        <f>N103/$N89*100</f>
        <v>10.557029177718832</v>
      </c>
      <c r="Q103" s="8">
        <f>N103-V103</f>
        <v>-5.6000000000000014</v>
      </c>
      <c r="R103" s="21">
        <f>N103/V103*100</f>
        <v>78.039215686274503</v>
      </c>
      <c r="S103" s="8">
        <f>N103-W103</f>
        <v>-18.300000000000004</v>
      </c>
      <c r="T103" s="8">
        <f>N103/W103*100</f>
        <v>52.094240837696326</v>
      </c>
      <c r="V103" s="22">
        <v>25.5</v>
      </c>
      <c r="W103" s="150">
        <v>38.200000000000003</v>
      </c>
    </row>
    <row r="104" spans="1:23" ht="14.25">
      <c r="A104" s="15"/>
      <c r="B104" s="14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1"/>
      <c r="Q104" s="8"/>
      <c r="R104" s="21"/>
      <c r="S104" s="8"/>
      <c r="T104" s="8"/>
      <c r="V104" s="22"/>
      <c r="W104" s="150"/>
    </row>
    <row r="105" spans="1:23" ht="28.5">
      <c r="A105" s="15" t="s">
        <v>84</v>
      </c>
      <c r="B105" s="14">
        <v>9.6999999999999993</v>
      </c>
      <c r="C105" s="22">
        <v>10.3</v>
      </c>
      <c r="D105" s="22">
        <v>12.3</v>
      </c>
      <c r="E105" s="22">
        <v>16.899999999999999</v>
      </c>
      <c r="F105" s="22">
        <v>16.8</v>
      </c>
      <c r="G105" s="22">
        <v>15.7</v>
      </c>
      <c r="H105" s="22">
        <v>16.7</v>
      </c>
      <c r="I105" s="22">
        <v>13.4</v>
      </c>
      <c r="J105" s="22">
        <v>14.3</v>
      </c>
      <c r="K105" s="22">
        <v>4.3999999999999995</v>
      </c>
      <c r="L105" s="22">
        <v>3.9000000000000004</v>
      </c>
      <c r="M105" s="22">
        <v>673.3</v>
      </c>
      <c r="N105" s="22">
        <v>13.1</v>
      </c>
      <c r="O105" s="22">
        <f>N105/M105*100</f>
        <v>1.9456408733105599</v>
      </c>
      <c r="P105" s="21">
        <f>N105/$N89*100</f>
        <v>6.9496021220159134</v>
      </c>
      <c r="Q105" s="8">
        <f>N105-V105</f>
        <v>-12.700000000000001</v>
      </c>
      <c r="R105" s="21">
        <f>N105/V105*100</f>
        <v>50.775193798449614</v>
      </c>
      <c r="S105" s="8">
        <f>N105-W105</f>
        <v>-2.0999999999999996</v>
      </c>
      <c r="T105" s="8">
        <f>N105/W105*100</f>
        <v>86.184210526315795</v>
      </c>
      <c r="V105" s="22">
        <v>25.8</v>
      </c>
      <c r="W105" s="150">
        <v>15.2</v>
      </c>
    </row>
    <row r="106" spans="1:23" ht="14.25">
      <c r="A106" s="1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22"/>
      <c r="N106" s="22"/>
      <c r="O106" s="22"/>
      <c r="P106" s="21"/>
      <c r="Q106" s="8"/>
      <c r="R106" s="21"/>
      <c r="S106" s="8"/>
      <c r="T106" s="8"/>
      <c r="V106" s="22"/>
      <c r="W106" s="150"/>
    </row>
    <row r="107" spans="1:23" ht="14.25">
      <c r="A107" s="15" t="s">
        <v>118</v>
      </c>
      <c r="B107" s="14">
        <v>33.200000000000003</v>
      </c>
      <c r="C107" s="22">
        <v>35.799999999999997</v>
      </c>
      <c r="D107" s="22">
        <v>34.599999999999994</v>
      </c>
      <c r="E107" s="22">
        <v>32.9</v>
      </c>
      <c r="F107" s="22">
        <v>41.4</v>
      </c>
      <c r="G107" s="22">
        <v>37</v>
      </c>
      <c r="H107" s="22">
        <v>44.8</v>
      </c>
      <c r="I107" s="22">
        <v>37.799999999999997</v>
      </c>
      <c r="J107" s="22">
        <v>47.6</v>
      </c>
      <c r="K107" s="22">
        <v>46</v>
      </c>
      <c r="L107" s="22">
        <v>55.6</v>
      </c>
      <c r="M107" s="22">
        <v>103.7</v>
      </c>
      <c r="N107" s="22">
        <v>8.8000000000000007</v>
      </c>
      <c r="O107" s="22">
        <f>N107/M107*100</f>
        <v>8.486017357762778</v>
      </c>
      <c r="P107" s="21">
        <f>N107/$N89*100</f>
        <v>4.6684350132625996</v>
      </c>
      <c r="Q107" s="8">
        <f>N107-V107</f>
        <v>-3.0999999999999996</v>
      </c>
      <c r="R107" s="21">
        <f>N107/V107*100</f>
        <v>73.94957983193278</v>
      </c>
      <c r="S107" s="8">
        <f>N107-W107</f>
        <v>-1.3999999999999986</v>
      </c>
      <c r="T107" s="8">
        <f>N107/W107*100</f>
        <v>86.274509803921589</v>
      </c>
      <c r="V107" s="22">
        <v>11.9</v>
      </c>
      <c r="W107" s="150">
        <v>10.199999999999999</v>
      </c>
    </row>
    <row r="108" spans="1:23">
      <c r="A108" s="15"/>
      <c r="B108" s="2"/>
      <c r="C108" s="2"/>
      <c r="D108" s="2"/>
      <c r="E108" s="2"/>
      <c r="F108" s="2"/>
      <c r="G108" s="52"/>
      <c r="H108" s="2"/>
      <c r="I108" s="2"/>
      <c r="J108" s="2"/>
      <c r="K108" s="2"/>
      <c r="L108" s="2"/>
      <c r="M108" s="22"/>
      <c r="N108" s="22"/>
      <c r="O108" s="22"/>
      <c r="P108" s="21"/>
      <c r="Q108" s="8"/>
      <c r="R108" s="21"/>
      <c r="S108" s="8"/>
      <c r="T108" s="8"/>
      <c r="V108" s="22"/>
      <c r="W108" s="150"/>
    </row>
    <row r="109" spans="1:23">
      <c r="M109" s="44"/>
    </row>
    <row r="111" spans="1:23">
      <c r="A111" s="100" t="s">
        <v>160</v>
      </c>
    </row>
    <row r="112" spans="1:23">
      <c r="A112" s="4"/>
    </row>
    <row r="113" spans="1:23" ht="49.9" customHeight="1">
      <c r="A113" s="738"/>
      <c r="B113" s="45" t="s">
        <v>109</v>
      </c>
      <c r="C113" s="46" t="s">
        <v>108</v>
      </c>
      <c r="D113" s="47"/>
      <c r="E113" s="48"/>
      <c r="F113" s="43" t="s">
        <v>107</v>
      </c>
      <c r="G113" s="23"/>
      <c r="H113" s="43" t="s">
        <v>106</v>
      </c>
      <c r="I113" s="23"/>
      <c r="M113" s="49" t="s">
        <v>113</v>
      </c>
      <c r="N113" s="748" t="s">
        <v>108</v>
      </c>
      <c r="O113" s="749"/>
      <c r="P113" s="749"/>
      <c r="Q113" s="749"/>
      <c r="R113" s="749"/>
      <c r="S113" s="749"/>
      <c r="T113" s="750"/>
    </row>
    <row r="114" spans="1:23" ht="48.6" customHeight="1">
      <c r="A114" s="739"/>
      <c r="B114" s="45"/>
      <c r="C114" s="46"/>
      <c r="D114" s="47"/>
      <c r="E114" s="48"/>
      <c r="F114" s="43"/>
      <c r="G114" s="23"/>
      <c r="H114" s="43"/>
      <c r="I114" s="23"/>
      <c r="M114" s="751" t="s">
        <v>2</v>
      </c>
      <c r="N114" s="734" t="s">
        <v>2</v>
      </c>
      <c r="O114" s="753" t="s">
        <v>129</v>
      </c>
      <c r="P114" s="753" t="s">
        <v>114</v>
      </c>
      <c r="Q114" s="734" t="s">
        <v>107</v>
      </c>
      <c r="R114" s="734"/>
      <c r="S114" s="734" t="s">
        <v>140</v>
      </c>
      <c r="T114" s="734"/>
    </row>
    <row r="115" spans="1:23" ht="57" customHeight="1">
      <c r="A115" s="740"/>
      <c r="B115" s="5" t="s">
        <v>2</v>
      </c>
      <c r="C115" s="5" t="s">
        <v>2</v>
      </c>
      <c r="D115" s="5" t="s">
        <v>110</v>
      </c>
      <c r="E115" s="5" t="s">
        <v>112</v>
      </c>
      <c r="F115" s="5" t="s">
        <v>2</v>
      </c>
      <c r="G115" s="5" t="s">
        <v>6</v>
      </c>
      <c r="H115" s="5" t="s">
        <v>2</v>
      </c>
      <c r="I115" s="5" t="s">
        <v>6</v>
      </c>
      <c r="M115" s="752"/>
      <c r="N115" s="734"/>
      <c r="O115" s="752"/>
      <c r="P115" s="752"/>
      <c r="Q115" s="5" t="s">
        <v>2</v>
      </c>
      <c r="R115" s="5" t="s">
        <v>6</v>
      </c>
      <c r="S115" s="5" t="s">
        <v>2</v>
      </c>
      <c r="T115" s="5" t="s">
        <v>6</v>
      </c>
      <c r="V115" s="1" t="s">
        <v>161</v>
      </c>
      <c r="W115" s="1" t="s">
        <v>132</v>
      </c>
    </row>
    <row r="116" spans="1:23">
      <c r="A116" s="746" t="s">
        <v>111</v>
      </c>
      <c r="B116" s="747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>
        <v>4054</v>
      </c>
      <c r="N116" s="19">
        <f>SUM(N118:N134)</f>
        <v>198.8</v>
      </c>
      <c r="O116" s="35">
        <f>N116/M116*100</f>
        <v>4.9037987173162305</v>
      </c>
      <c r="P116" s="21"/>
      <c r="Q116" s="6">
        <f>N116-V116</f>
        <v>10.299999999999983</v>
      </c>
      <c r="R116" s="20">
        <f>N116/V116*100</f>
        <v>105.46419098143235</v>
      </c>
      <c r="S116" s="6">
        <f>N116-W116</f>
        <v>9.6000000000000227</v>
      </c>
      <c r="T116" s="6">
        <f>N116/W116*100</f>
        <v>105.0739957716702</v>
      </c>
      <c r="V116" s="19">
        <f>SUM(V118:V134)</f>
        <v>188.50000000000003</v>
      </c>
      <c r="W116" s="150">
        <f>SUM(W118:W134)</f>
        <v>189.2</v>
      </c>
    </row>
    <row r="117" spans="1:23">
      <c r="A117" s="50"/>
      <c r="B117" s="5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1"/>
      <c r="Q117" s="6"/>
      <c r="R117" s="20"/>
      <c r="S117" s="8"/>
      <c r="T117" s="8"/>
      <c r="V117" s="22"/>
      <c r="W117" s="150"/>
    </row>
    <row r="118" spans="1:23">
      <c r="A118" s="15" t="s">
        <v>7</v>
      </c>
      <c r="B118" s="14">
        <v>23.4</v>
      </c>
      <c r="C118" s="22">
        <v>47.199999999999996</v>
      </c>
      <c r="D118" s="22">
        <v>24</v>
      </c>
      <c r="E118" s="22">
        <v>31.799999999999997</v>
      </c>
      <c r="F118" s="22">
        <v>32.9</v>
      </c>
      <c r="G118" s="22">
        <v>39.6</v>
      </c>
      <c r="H118" s="22">
        <v>43.7</v>
      </c>
      <c r="I118" s="22">
        <v>43.9</v>
      </c>
      <c r="J118" s="22">
        <v>31.999999999999996</v>
      </c>
      <c r="K118" s="22">
        <v>33.099999999999994</v>
      </c>
      <c r="L118" s="22">
        <v>35.299999999999997</v>
      </c>
      <c r="M118" s="22">
        <v>737.5</v>
      </c>
      <c r="N118" s="22">
        <v>46.1</v>
      </c>
      <c r="O118" s="22">
        <f>N118/M118*100</f>
        <v>6.2508474576271196</v>
      </c>
      <c r="P118" s="99">
        <f>N118/$N116*100</f>
        <v>23.189134808853119</v>
      </c>
      <c r="Q118" s="6">
        <f>N118-V118</f>
        <v>13</v>
      </c>
      <c r="R118" s="20">
        <f>N118/V118*100</f>
        <v>139.2749244712991</v>
      </c>
      <c r="S118" s="6">
        <f>N118-W118</f>
        <v>36.200000000000003</v>
      </c>
      <c r="T118" s="6">
        <f>N118/W118*100</f>
        <v>465.65656565656565</v>
      </c>
      <c r="V118" s="22">
        <v>33.1</v>
      </c>
      <c r="W118" s="150">
        <v>9.9</v>
      </c>
    </row>
    <row r="119" spans="1:23">
      <c r="A119" s="15"/>
      <c r="B119" s="14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1"/>
      <c r="Q119" s="6"/>
      <c r="R119" s="20"/>
      <c r="S119" s="8"/>
      <c r="T119" s="8"/>
      <c r="V119" s="22"/>
      <c r="W119" s="150"/>
    </row>
    <row r="120" spans="1:23" ht="28.5">
      <c r="A120" s="15" t="s">
        <v>27</v>
      </c>
      <c r="B120" s="14">
        <v>24.9</v>
      </c>
      <c r="C120" s="22">
        <v>21.700000000000003</v>
      </c>
      <c r="D120" s="22">
        <v>19.600000000000001</v>
      </c>
      <c r="E120" s="22">
        <v>18.899999999999999</v>
      </c>
      <c r="F120" s="22">
        <v>21.3</v>
      </c>
      <c r="G120" s="22">
        <v>21.2</v>
      </c>
      <c r="H120" s="22">
        <v>31.3</v>
      </c>
      <c r="I120" s="22">
        <v>24.8</v>
      </c>
      <c r="J120" s="22">
        <v>30.8</v>
      </c>
      <c r="K120" s="22">
        <v>34.799999999999997</v>
      </c>
      <c r="L120" s="22">
        <v>33.200000000000003</v>
      </c>
      <c r="M120" s="22">
        <v>1150.3</v>
      </c>
      <c r="N120" s="22">
        <v>41.8</v>
      </c>
      <c r="O120" s="22">
        <f>N120/M120*100</f>
        <v>3.6338346518299569</v>
      </c>
      <c r="P120" s="99">
        <f>N120/$N116*100</f>
        <v>21.026156941649894</v>
      </c>
      <c r="Q120" s="8">
        <f>N120-V120</f>
        <v>-9.4000000000000057</v>
      </c>
      <c r="R120" s="21">
        <f>N120/V120*100</f>
        <v>81.640624999999986</v>
      </c>
      <c r="S120" s="8">
        <f>N120-W120</f>
        <v>-12.300000000000004</v>
      </c>
      <c r="T120" s="8">
        <f>N120/W120*100</f>
        <v>77.264325323475035</v>
      </c>
      <c r="V120" s="22">
        <v>51.2</v>
      </c>
      <c r="W120" s="150">
        <v>54.1</v>
      </c>
    </row>
    <row r="121" spans="1:23" ht="14.25">
      <c r="A121" s="15"/>
      <c r="B121" s="14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1"/>
      <c r="Q121" s="8"/>
      <c r="R121" s="21"/>
      <c r="S121" s="8"/>
      <c r="T121" s="8"/>
      <c r="V121" s="22"/>
      <c r="W121" s="150"/>
    </row>
    <row r="122" spans="1:23">
      <c r="A122" s="15" t="s">
        <v>38</v>
      </c>
      <c r="B122" s="14">
        <v>17.599999999999998</v>
      </c>
      <c r="C122" s="22">
        <v>19.7</v>
      </c>
      <c r="D122" s="22">
        <v>21.7</v>
      </c>
      <c r="E122" s="22">
        <v>24.299999999999997</v>
      </c>
      <c r="F122" s="22">
        <v>30.1</v>
      </c>
      <c r="G122" s="22">
        <v>20.099999999999998</v>
      </c>
      <c r="H122" s="22">
        <v>20.399999999999999</v>
      </c>
      <c r="I122" s="22">
        <v>25.9</v>
      </c>
      <c r="J122" s="22">
        <v>26.9</v>
      </c>
      <c r="K122" s="22">
        <v>32.799999999999997</v>
      </c>
      <c r="L122" s="22">
        <v>27.3</v>
      </c>
      <c r="M122" s="22">
        <v>150.6</v>
      </c>
      <c r="N122" s="22">
        <v>21</v>
      </c>
      <c r="O122" s="35">
        <f>N122/M122*100</f>
        <v>13.944223107569723</v>
      </c>
      <c r="P122" s="99">
        <f>N122/$N116*100</f>
        <v>10.56338028169014</v>
      </c>
      <c r="Q122" s="8">
        <f>N122-V122</f>
        <v>0</v>
      </c>
      <c r="R122" s="21">
        <f>N122/V122*100</f>
        <v>100</v>
      </c>
      <c r="S122" s="8">
        <f>N122-W122</f>
        <v>-0.89999999999999858</v>
      </c>
      <c r="T122" s="8">
        <f>N122/W122*100</f>
        <v>95.890410958904113</v>
      </c>
      <c r="V122" s="22">
        <v>21</v>
      </c>
      <c r="W122" s="150">
        <v>21.9</v>
      </c>
    </row>
    <row r="123" spans="1:23" ht="14.25">
      <c r="A123" s="15"/>
      <c r="B123" s="14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1"/>
      <c r="Q123" s="8"/>
      <c r="R123" s="21"/>
      <c r="S123" s="8"/>
      <c r="T123" s="8"/>
      <c r="V123" s="22"/>
      <c r="W123" s="150"/>
    </row>
    <row r="124" spans="1:23" ht="28.5">
      <c r="A124" s="15" t="s">
        <v>100</v>
      </c>
      <c r="B124" s="14">
        <v>5.7</v>
      </c>
      <c r="C124" s="22">
        <v>0.5</v>
      </c>
      <c r="D124" s="22">
        <v>0.3</v>
      </c>
      <c r="E124" s="22">
        <v>0</v>
      </c>
      <c r="F124" s="22">
        <v>0.5</v>
      </c>
      <c r="G124" s="22">
        <v>0.1</v>
      </c>
      <c r="H124" s="22">
        <v>0</v>
      </c>
      <c r="I124" s="22">
        <v>0</v>
      </c>
      <c r="J124" s="22">
        <v>0</v>
      </c>
      <c r="K124" s="22">
        <v>1.1000000000000001</v>
      </c>
      <c r="L124" s="22">
        <v>1.3</v>
      </c>
      <c r="M124" s="22">
        <v>123.1</v>
      </c>
      <c r="N124" s="22">
        <v>7.5</v>
      </c>
      <c r="O124" s="22">
        <f>N124/M124*100</f>
        <v>6.0926076360682373</v>
      </c>
      <c r="P124" s="21">
        <f>N124/$N116*100</f>
        <v>3.7726358148893357</v>
      </c>
      <c r="Q124" s="8">
        <f>N124-V124</f>
        <v>-0.40000000000000036</v>
      </c>
      <c r="R124" s="21">
        <f>N124/V124*100</f>
        <v>94.936708860759495</v>
      </c>
      <c r="S124" s="8">
        <f>N124-W124</f>
        <v>-5.3000000000000007</v>
      </c>
      <c r="T124" s="8">
        <f>N124/W124*100</f>
        <v>58.59375</v>
      </c>
      <c r="V124" s="22">
        <v>7.9</v>
      </c>
      <c r="W124" s="150">
        <v>12.8</v>
      </c>
    </row>
    <row r="125" spans="1:23" ht="14.25">
      <c r="A125" s="15"/>
      <c r="B125" s="14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1"/>
      <c r="Q125" s="8"/>
      <c r="R125" s="21"/>
      <c r="S125" s="8"/>
      <c r="T125" s="8"/>
      <c r="V125" s="22"/>
      <c r="W125" s="150"/>
    </row>
    <row r="126" spans="1:23">
      <c r="A126" s="15" t="s">
        <v>52</v>
      </c>
      <c r="B126" s="14">
        <v>74.5</v>
      </c>
      <c r="C126" s="22">
        <v>62.800000000000004</v>
      </c>
      <c r="D126" s="22">
        <v>83.3</v>
      </c>
      <c r="E126" s="22">
        <v>59.2</v>
      </c>
      <c r="F126" s="22">
        <v>60.4</v>
      </c>
      <c r="G126" s="22">
        <v>71.900000000000006</v>
      </c>
      <c r="H126" s="22">
        <v>59.9</v>
      </c>
      <c r="I126" s="22">
        <v>56.7</v>
      </c>
      <c r="J126" s="22">
        <v>71.2</v>
      </c>
      <c r="K126" s="22">
        <v>91.4</v>
      </c>
      <c r="L126" s="22">
        <v>80.900000000000006</v>
      </c>
      <c r="M126" s="22">
        <v>398.9</v>
      </c>
      <c r="N126" s="22">
        <v>28.7</v>
      </c>
      <c r="O126" s="22">
        <f>N126/M126*100</f>
        <v>7.1947856605665574</v>
      </c>
      <c r="P126" s="99">
        <f>N126/$N116*100</f>
        <v>14.43661971830986</v>
      </c>
      <c r="Q126" s="8">
        <f>N126-V126</f>
        <v>-4.8000000000000007</v>
      </c>
      <c r="R126" s="21">
        <f>N126/V126*100</f>
        <v>85.671641791044777</v>
      </c>
      <c r="S126" s="6">
        <f>N126-W126</f>
        <v>1.8000000000000007</v>
      </c>
      <c r="T126" s="6">
        <f>N126/W126*100</f>
        <v>106.6914498141264</v>
      </c>
      <c r="V126" s="22">
        <v>33.5</v>
      </c>
      <c r="W126" s="150">
        <v>26.9</v>
      </c>
    </row>
    <row r="127" spans="1:23" ht="14.25">
      <c r="A127" s="15"/>
      <c r="B127" s="14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1"/>
      <c r="Q127" s="8"/>
      <c r="R127" s="21"/>
      <c r="S127" s="8"/>
      <c r="T127" s="8"/>
      <c r="V127" s="22"/>
      <c r="W127" s="150"/>
    </row>
    <row r="128" spans="1:23" ht="14.25">
      <c r="A128" s="15" t="s">
        <v>67</v>
      </c>
      <c r="B128" s="14">
        <v>2.5</v>
      </c>
      <c r="C128" s="22">
        <v>2.5</v>
      </c>
      <c r="D128" s="22">
        <v>2.1</v>
      </c>
      <c r="E128" s="22">
        <v>2.1</v>
      </c>
      <c r="F128" s="22">
        <v>2.1</v>
      </c>
      <c r="G128" s="22">
        <v>2.1</v>
      </c>
      <c r="H128" s="22">
        <v>2.1</v>
      </c>
      <c r="I128" s="22">
        <v>2.1</v>
      </c>
      <c r="J128" s="22">
        <v>2.1</v>
      </c>
      <c r="K128" s="22">
        <v>2.1</v>
      </c>
      <c r="L128" s="22">
        <v>1.8</v>
      </c>
      <c r="M128" s="22">
        <v>43.9</v>
      </c>
      <c r="N128" s="22">
        <v>0</v>
      </c>
      <c r="O128" s="22">
        <f>N128/M128*100</f>
        <v>0</v>
      </c>
      <c r="P128" s="21">
        <f>N128/$N116*100</f>
        <v>0</v>
      </c>
      <c r="Q128" s="8">
        <f>N128-V128</f>
        <v>0</v>
      </c>
      <c r="R128" s="21" t="s">
        <v>11</v>
      </c>
      <c r="S128" s="8">
        <f>N128-W128</f>
        <v>0</v>
      </c>
      <c r="T128" s="21" t="s">
        <v>11</v>
      </c>
      <c r="V128" s="22">
        <v>0</v>
      </c>
      <c r="W128" s="150">
        <v>0</v>
      </c>
    </row>
    <row r="129" spans="1:23" ht="14.25">
      <c r="A129" s="15"/>
      <c r="B129" s="14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1"/>
      <c r="Q129" s="8"/>
      <c r="R129" s="21"/>
      <c r="S129" s="8"/>
      <c r="T129" s="8"/>
      <c r="V129" s="22"/>
      <c r="W129" s="150"/>
    </row>
    <row r="130" spans="1:23">
      <c r="A130" s="15" t="s">
        <v>72</v>
      </c>
      <c r="B130" s="14">
        <v>33.200000000000003</v>
      </c>
      <c r="C130" s="22">
        <v>35.799999999999997</v>
      </c>
      <c r="D130" s="22">
        <v>34.599999999999994</v>
      </c>
      <c r="E130" s="22">
        <v>32.9</v>
      </c>
      <c r="F130" s="22">
        <v>41.4</v>
      </c>
      <c r="G130" s="22">
        <v>37</v>
      </c>
      <c r="H130" s="22">
        <v>44.8</v>
      </c>
      <c r="I130" s="22">
        <v>37.799999999999997</v>
      </c>
      <c r="J130" s="22">
        <v>47.6</v>
      </c>
      <c r="K130" s="22">
        <v>46</v>
      </c>
      <c r="L130" s="22">
        <v>55.6</v>
      </c>
      <c r="M130" s="22">
        <v>813.2</v>
      </c>
      <c r="N130" s="22">
        <v>39.200000000000003</v>
      </c>
      <c r="O130" s="22">
        <f>N130/M130*100</f>
        <v>4.8204623708804721</v>
      </c>
      <c r="P130" s="99">
        <f>N130/$N116*100</f>
        <v>19.718309859154932</v>
      </c>
      <c r="Q130" s="6">
        <f>N130-V130</f>
        <v>19.300000000000004</v>
      </c>
      <c r="R130" s="20">
        <f>N130/V130*100</f>
        <v>196.9849246231156</v>
      </c>
      <c r="S130" s="6">
        <f>N130-W130</f>
        <v>1</v>
      </c>
      <c r="T130" s="6">
        <f>N130/W130*100</f>
        <v>102.61780104712042</v>
      </c>
      <c r="V130" s="22">
        <v>19.899999999999999</v>
      </c>
      <c r="W130" s="150">
        <v>38.200000000000003</v>
      </c>
    </row>
    <row r="131" spans="1:23" ht="14.25">
      <c r="A131" s="15"/>
      <c r="B131" s="14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1"/>
      <c r="Q131" s="8"/>
      <c r="R131" s="21"/>
      <c r="S131" s="8"/>
      <c r="T131" s="8"/>
      <c r="V131" s="22"/>
      <c r="W131" s="150"/>
    </row>
    <row r="132" spans="1:23" ht="28.5">
      <c r="A132" s="15" t="s">
        <v>84</v>
      </c>
      <c r="B132" s="14">
        <v>9.6999999999999993</v>
      </c>
      <c r="C132" s="22">
        <v>10.3</v>
      </c>
      <c r="D132" s="22">
        <v>12.3</v>
      </c>
      <c r="E132" s="22">
        <v>16.899999999999999</v>
      </c>
      <c r="F132" s="22">
        <v>16.8</v>
      </c>
      <c r="G132" s="22">
        <v>15.7</v>
      </c>
      <c r="H132" s="22">
        <v>16.7</v>
      </c>
      <c r="I132" s="22">
        <v>13.4</v>
      </c>
      <c r="J132" s="22">
        <v>14.3</v>
      </c>
      <c r="K132" s="22">
        <v>4.3999999999999995</v>
      </c>
      <c r="L132" s="22">
        <v>3.9000000000000004</v>
      </c>
      <c r="M132" s="22">
        <v>539.1</v>
      </c>
      <c r="N132" s="22">
        <v>7.4</v>
      </c>
      <c r="O132" s="22">
        <f>N132/M132*100</f>
        <v>1.3726581339269153</v>
      </c>
      <c r="P132" s="21">
        <f>N132/$N116*100</f>
        <v>3.722334004024145</v>
      </c>
      <c r="Q132" s="8">
        <f>N132-V132</f>
        <v>-5.6999999999999993</v>
      </c>
      <c r="R132" s="21">
        <f>N132/V132*100</f>
        <v>56.488549618320619</v>
      </c>
      <c r="S132" s="8">
        <f>N132-W132</f>
        <v>-7.7999999999999989</v>
      </c>
      <c r="T132" s="8">
        <f>N132/W132*100</f>
        <v>48.684210526315795</v>
      </c>
      <c r="V132" s="22">
        <v>13.1</v>
      </c>
      <c r="W132" s="150">
        <v>15.2</v>
      </c>
    </row>
    <row r="133" spans="1:23" ht="14.25">
      <c r="A133" s="15"/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22"/>
      <c r="N133" s="22"/>
      <c r="O133" s="22"/>
      <c r="P133" s="21"/>
      <c r="Q133" s="8"/>
      <c r="R133" s="21"/>
      <c r="S133" s="8"/>
      <c r="T133" s="8"/>
      <c r="V133" s="22"/>
      <c r="W133" s="150"/>
    </row>
    <row r="134" spans="1:23" ht="14.25">
      <c r="A134" s="15" t="s">
        <v>118</v>
      </c>
      <c r="B134" s="14">
        <v>33.200000000000003</v>
      </c>
      <c r="C134" s="22">
        <v>35.799999999999997</v>
      </c>
      <c r="D134" s="22">
        <v>34.599999999999994</v>
      </c>
      <c r="E134" s="22">
        <v>32.9</v>
      </c>
      <c r="F134" s="22">
        <v>41.4</v>
      </c>
      <c r="G134" s="22">
        <v>37</v>
      </c>
      <c r="H134" s="22">
        <v>44.8</v>
      </c>
      <c r="I134" s="22">
        <v>37.799999999999997</v>
      </c>
      <c r="J134" s="22">
        <v>47.6</v>
      </c>
      <c r="K134" s="22">
        <v>46</v>
      </c>
      <c r="L134" s="22">
        <v>55.6</v>
      </c>
      <c r="M134" s="22">
        <v>97.1</v>
      </c>
      <c r="N134" s="22">
        <v>7.1</v>
      </c>
      <c r="O134" s="22">
        <f>N134/M134*100</f>
        <v>7.3120494335736348</v>
      </c>
      <c r="P134" s="21">
        <f>N134/$N116*100</f>
        <v>3.5714285714285712</v>
      </c>
      <c r="Q134" s="8">
        <f>N134-V134</f>
        <v>-1.7000000000000011</v>
      </c>
      <c r="R134" s="21">
        <f>N134/V134*100</f>
        <v>80.681818181818173</v>
      </c>
      <c r="S134" s="8">
        <f>N134-W134</f>
        <v>-3.0999999999999996</v>
      </c>
      <c r="T134" s="8">
        <f>N134/W134*100</f>
        <v>69.607843137254903</v>
      </c>
      <c r="V134" s="22">
        <v>8.8000000000000007</v>
      </c>
      <c r="W134" s="150">
        <v>10.199999999999999</v>
      </c>
    </row>
    <row r="135" spans="1:23">
      <c r="A135" s="15"/>
      <c r="B135" s="2"/>
      <c r="C135" s="2"/>
      <c r="D135" s="2"/>
      <c r="E135" s="2"/>
      <c r="F135" s="2"/>
      <c r="G135" s="52"/>
      <c r="H135" s="2"/>
      <c r="I135" s="2"/>
      <c r="J135" s="2"/>
      <c r="K135" s="2"/>
      <c r="L135" s="2"/>
      <c r="M135" s="22"/>
      <c r="N135" s="22"/>
      <c r="O135" s="22"/>
      <c r="P135" s="21"/>
      <c r="Q135" s="8"/>
      <c r="R135" s="21"/>
      <c r="S135" s="8"/>
      <c r="T135" s="8"/>
      <c r="V135" s="22"/>
      <c r="W135" s="150"/>
    </row>
    <row r="136" spans="1:23">
      <c r="M136" s="44"/>
    </row>
    <row r="138" spans="1:23">
      <c r="A138" s="100" t="s">
        <v>298</v>
      </c>
    </row>
    <row r="139" spans="1:23">
      <c r="A139" s="4"/>
    </row>
    <row r="140" spans="1:23" ht="49.9" customHeight="1">
      <c r="A140" s="738"/>
      <c r="B140" s="45" t="s">
        <v>109</v>
      </c>
      <c r="C140" s="46" t="s">
        <v>108</v>
      </c>
      <c r="D140" s="47"/>
      <c r="E140" s="48"/>
      <c r="F140" s="43" t="s">
        <v>107</v>
      </c>
      <c r="G140" s="23"/>
      <c r="H140" s="43" t="s">
        <v>106</v>
      </c>
      <c r="I140" s="23"/>
      <c r="M140" s="49" t="s">
        <v>113</v>
      </c>
      <c r="N140" s="748" t="s">
        <v>108</v>
      </c>
      <c r="O140" s="749"/>
      <c r="P140" s="749"/>
      <c r="Q140" s="749"/>
      <c r="R140" s="749"/>
      <c r="S140" s="749"/>
      <c r="T140" s="750"/>
    </row>
    <row r="141" spans="1:23" ht="48.6" customHeight="1">
      <c r="A141" s="739"/>
      <c r="B141" s="45"/>
      <c r="C141" s="46"/>
      <c r="D141" s="47"/>
      <c r="E141" s="48"/>
      <c r="F141" s="43"/>
      <c r="G141" s="23"/>
      <c r="H141" s="43"/>
      <c r="I141" s="23"/>
      <c r="M141" s="751" t="s">
        <v>2</v>
      </c>
      <c r="N141" s="734" t="s">
        <v>2</v>
      </c>
      <c r="O141" s="753" t="s">
        <v>129</v>
      </c>
      <c r="P141" s="753" t="s">
        <v>114</v>
      </c>
      <c r="Q141" s="734" t="s">
        <v>107</v>
      </c>
      <c r="R141" s="734"/>
      <c r="S141" s="734" t="s">
        <v>140</v>
      </c>
      <c r="T141" s="734"/>
    </row>
    <row r="142" spans="1:23" ht="46.15" customHeight="1">
      <c r="A142" s="740"/>
      <c r="B142" s="5" t="s">
        <v>2</v>
      </c>
      <c r="C142" s="5" t="s">
        <v>2</v>
      </c>
      <c r="D142" s="5" t="s">
        <v>110</v>
      </c>
      <c r="E142" s="5" t="s">
        <v>112</v>
      </c>
      <c r="F142" s="5" t="s">
        <v>2</v>
      </c>
      <c r="G142" s="5" t="s">
        <v>6</v>
      </c>
      <c r="H142" s="5" t="s">
        <v>2</v>
      </c>
      <c r="I142" s="5" t="s">
        <v>6</v>
      </c>
      <c r="M142" s="752"/>
      <c r="N142" s="734"/>
      <c r="O142" s="752"/>
      <c r="P142" s="752"/>
      <c r="Q142" s="5" t="s">
        <v>2</v>
      </c>
      <c r="R142" s="5" t="s">
        <v>6</v>
      </c>
      <c r="S142" s="5" t="s">
        <v>2</v>
      </c>
      <c r="T142" s="5" t="s">
        <v>6</v>
      </c>
      <c r="V142" s="1" t="s">
        <v>299</v>
      </c>
      <c r="W142" s="1" t="s">
        <v>132</v>
      </c>
    </row>
    <row r="143" spans="1:23">
      <c r="A143" s="746" t="s">
        <v>111</v>
      </c>
      <c r="B143" s="747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>
        <v>4004</v>
      </c>
      <c r="N143" s="19">
        <f>SUM(N145:N161)</f>
        <v>223.5</v>
      </c>
      <c r="O143" s="35">
        <f>N143/M143*100</f>
        <v>5.581918081918082</v>
      </c>
      <c r="P143" s="21"/>
      <c r="Q143" s="184">
        <f>N143-V143</f>
        <v>24.699999999999989</v>
      </c>
      <c r="R143" s="20">
        <f>N143/V143*100</f>
        <v>112.42454728370221</v>
      </c>
      <c r="S143" s="184">
        <f>N143-W143</f>
        <v>34.300000000000011</v>
      </c>
      <c r="T143" s="184">
        <f>N143/W143*100</f>
        <v>118.12896405919662</v>
      </c>
      <c r="V143" s="19">
        <f>SUM(V145:V161)</f>
        <v>198.8</v>
      </c>
      <c r="W143" s="150">
        <f>SUM(W145:W161)</f>
        <v>189.2</v>
      </c>
    </row>
    <row r="144" spans="1:23">
      <c r="A144" s="50"/>
      <c r="B144" s="5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1"/>
      <c r="Q144" s="6"/>
      <c r="R144" s="20"/>
      <c r="S144" s="8"/>
      <c r="T144" s="8"/>
      <c r="V144" s="22"/>
      <c r="W144" s="150"/>
    </row>
    <row r="145" spans="1:23">
      <c r="A145" s="15" t="s">
        <v>7</v>
      </c>
      <c r="B145" s="14">
        <v>23.4</v>
      </c>
      <c r="C145" s="22">
        <v>47.199999999999996</v>
      </c>
      <c r="D145" s="22">
        <v>24</v>
      </c>
      <c r="E145" s="22">
        <v>31.799999999999997</v>
      </c>
      <c r="F145" s="22">
        <v>32.9</v>
      </c>
      <c r="G145" s="22">
        <v>39.6</v>
      </c>
      <c r="H145" s="22">
        <v>43.7</v>
      </c>
      <c r="I145" s="22">
        <v>43.9</v>
      </c>
      <c r="J145" s="22">
        <v>31.999999999999996</v>
      </c>
      <c r="K145" s="22">
        <v>33.099999999999994</v>
      </c>
      <c r="L145" s="22">
        <v>35.299999999999997</v>
      </c>
      <c r="M145" s="22">
        <v>728.1</v>
      </c>
      <c r="N145" s="22">
        <v>55</v>
      </c>
      <c r="O145" s="22">
        <f>N145/M145*100</f>
        <v>7.553907430298036</v>
      </c>
      <c r="P145" s="99">
        <f>N145/$N143*100</f>
        <v>24.608501118568231</v>
      </c>
      <c r="Q145" s="184">
        <f>N145-V145</f>
        <v>8.8999999999999986</v>
      </c>
      <c r="R145" s="20">
        <f>N145/V145*100</f>
        <v>119.30585683297178</v>
      </c>
      <c r="S145" s="184">
        <f>N145-W145</f>
        <v>45.1</v>
      </c>
      <c r="T145" s="184">
        <f>N145/W145*100</f>
        <v>555.55555555555554</v>
      </c>
      <c r="V145" s="22">
        <v>46.1</v>
      </c>
      <c r="W145" s="150">
        <v>9.9</v>
      </c>
    </row>
    <row r="146" spans="1:23">
      <c r="A146" s="15"/>
      <c r="B146" s="14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1"/>
      <c r="Q146" s="6"/>
      <c r="R146" s="20"/>
      <c r="S146" s="8"/>
      <c r="T146" s="8"/>
      <c r="V146" s="22"/>
      <c r="W146" s="150"/>
    </row>
    <row r="147" spans="1:23" ht="28.5">
      <c r="A147" s="15" t="s">
        <v>27</v>
      </c>
      <c r="B147" s="14">
        <v>24.9</v>
      </c>
      <c r="C147" s="22">
        <v>21.700000000000003</v>
      </c>
      <c r="D147" s="22">
        <v>19.600000000000001</v>
      </c>
      <c r="E147" s="22">
        <v>18.899999999999999</v>
      </c>
      <c r="F147" s="22">
        <v>21.3</v>
      </c>
      <c r="G147" s="22">
        <v>21.2</v>
      </c>
      <c r="H147" s="22">
        <v>31.3</v>
      </c>
      <c r="I147" s="22">
        <v>24.8</v>
      </c>
      <c r="J147" s="22">
        <v>30.8</v>
      </c>
      <c r="K147" s="22">
        <v>34.799999999999997</v>
      </c>
      <c r="L147" s="22">
        <v>33.200000000000003</v>
      </c>
      <c r="M147" s="22">
        <v>828.3</v>
      </c>
      <c r="N147" s="22">
        <v>48.6</v>
      </c>
      <c r="O147" s="22">
        <f>N147/M147*100</f>
        <v>5.8674393335747919</v>
      </c>
      <c r="P147" s="99">
        <f>N147/$N143*100</f>
        <v>21.744966442953022</v>
      </c>
      <c r="Q147" s="184">
        <f>N147-V147</f>
        <v>6.8000000000000043</v>
      </c>
      <c r="R147" s="20">
        <f>N147/V147*100</f>
        <v>116.26794258373208</v>
      </c>
      <c r="S147" s="8">
        <f>N147-W147</f>
        <v>-5.5</v>
      </c>
      <c r="T147" s="8">
        <f>N147/W147*100</f>
        <v>89.833641404805917</v>
      </c>
      <c r="V147" s="22">
        <v>41.8</v>
      </c>
      <c r="W147" s="150">
        <v>54.1</v>
      </c>
    </row>
    <row r="148" spans="1:23" ht="14.25">
      <c r="A148" s="15"/>
      <c r="B148" s="14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1"/>
      <c r="Q148" s="8"/>
      <c r="R148" s="21"/>
      <c r="S148" s="8"/>
      <c r="T148" s="8"/>
      <c r="V148" s="22"/>
      <c r="W148" s="150"/>
    </row>
    <row r="149" spans="1:23">
      <c r="A149" s="15" t="s">
        <v>38</v>
      </c>
      <c r="B149" s="14">
        <v>17.599999999999998</v>
      </c>
      <c r="C149" s="22">
        <v>19.7</v>
      </c>
      <c r="D149" s="22">
        <v>21.7</v>
      </c>
      <c r="E149" s="22">
        <v>24.299999999999997</v>
      </c>
      <c r="F149" s="22">
        <v>30.1</v>
      </c>
      <c r="G149" s="22">
        <v>20.099999999999998</v>
      </c>
      <c r="H149" s="22">
        <v>20.399999999999999</v>
      </c>
      <c r="I149" s="22">
        <v>25.9</v>
      </c>
      <c r="J149" s="22">
        <v>26.9</v>
      </c>
      <c r="K149" s="22">
        <v>32.799999999999997</v>
      </c>
      <c r="L149" s="22">
        <v>27.3</v>
      </c>
      <c r="M149" s="22">
        <v>146.5</v>
      </c>
      <c r="N149" s="22">
        <v>21</v>
      </c>
      <c r="O149" s="35">
        <f>N149/M149*100</f>
        <v>14.334470989761092</v>
      </c>
      <c r="P149" s="99">
        <f>N149/$N143*100</f>
        <v>9.3959731543624159</v>
      </c>
      <c r="Q149" s="8">
        <f>N149-V149</f>
        <v>0</v>
      </c>
      <c r="R149" s="21">
        <f>N149/V149*100</f>
        <v>100</v>
      </c>
      <c r="S149" s="8">
        <f>N149-W149</f>
        <v>-0.89999999999999858</v>
      </c>
      <c r="T149" s="8">
        <f>N149/W149*100</f>
        <v>95.890410958904113</v>
      </c>
      <c r="V149" s="22">
        <v>21</v>
      </c>
      <c r="W149" s="150">
        <v>21.9</v>
      </c>
    </row>
    <row r="150" spans="1:23" ht="14.25">
      <c r="A150" s="15"/>
      <c r="B150" s="14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1"/>
      <c r="Q150" s="8"/>
      <c r="R150" s="21"/>
      <c r="S150" s="8"/>
      <c r="T150" s="8"/>
      <c r="V150" s="22"/>
      <c r="W150" s="150"/>
    </row>
    <row r="151" spans="1:23" ht="28.5">
      <c r="A151" s="15" t="s">
        <v>100</v>
      </c>
      <c r="B151" s="14">
        <v>5.7</v>
      </c>
      <c r="C151" s="22">
        <v>0.5</v>
      </c>
      <c r="D151" s="22">
        <v>0.3</v>
      </c>
      <c r="E151" s="22">
        <v>0</v>
      </c>
      <c r="F151" s="22">
        <v>0.5</v>
      </c>
      <c r="G151" s="22">
        <v>0.1</v>
      </c>
      <c r="H151" s="22">
        <v>0</v>
      </c>
      <c r="I151" s="22">
        <v>0</v>
      </c>
      <c r="J151" s="22">
        <v>0</v>
      </c>
      <c r="K151" s="22">
        <v>1.1000000000000001</v>
      </c>
      <c r="L151" s="22">
        <v>1.3</v>
      </c>
      <c r="M151" s="22">
        <v>146.5</v>
      </c>
      <c r="N151" s="22">
        <v>10.8</v>
      </c>
      <c r="O151" s="22">
        <f>N151/M151*100</f>
        <v>7.3720136518771335</v>
      </c>
      <c r="P151" s="21">
        <f>N151/$N143*100</f>
        <v>4.8322147651006713</v>
      </c>
      <c r="Q151" s="184">
        <f>N151-V151</f>
        <v>3.3000000000000007</v>
      </c>
      <c r="R151" s="20">
        <f>N151/V151*100</f>
        <v>144.00000000000003</v>
      </c>
      <c r="S151" s="8">
        <f>N151-W151</f>
        <v>-2</v>
      </c>
      <c r="T151" s="8">
        <f>N151/W151*100</f>
        <v>84.375</v>
      </c>
      <c r="V151" s="22">
        <v>7.5</v>
      </c>
      <c r="W151" s="150">
        <v>12.8</v>
      </c>
    </row>
    <row r="152" spans="1:23" ht="14.25">
      <c r="A152" s="15"/>
      <c r="B152" s="14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1"/>
      <c r="Q152" s="8"/>
      <c r="R152" s="21"/>
      <c r="S152" s="8"/>
      <c r="T152" s="8"/>
      <c r="V152" s="22"/>
      <c r="W152" s="150"/>
    </row>
    <row r="153" spans="1:23">
      <c r="A153" s="15" t="s">
        <v>52</v>
      </c>
      <c r="B153" s="14">
        <v>74.5</v>
      </c>
      <c r="C153" s="22">
        <v>62.800000000000004</v>
      </c>
      <c r="D153" s="22">
        <v>83.3</v>
      </c>
      <c r="E153" s="22">
        <v>59.2</v>
      </c>
      <c r="F153" s="22">
        <v>60.4</v>
      </c>
      <c r="G153" s="22">
        <v>71.900000000000006</v>
      </c>
      <c r="H153" s="22">
        <v>59.9</v>
      </c>
      <c r="I153" s="22">
        <v>56.7</v>
      </c>
      <c r="J153" s="22">
        <v>71.2</v>
      </c>
      <c r="K153" s="22">
        <v>91.4</v>
      </c>
      <c r="L153" s="22">
        <v>80.900000000000006</v>
      </c>
      <c r="M153" s="22">
        <v>358.1</v>
      </c>
      <c r="N153" s="22">
        <v>31.1</v>
      </c>
      <c r="O153" s="22">
        <f>N153/M153*100</f>
        <v>8.6847249371683883</v>
      </c>
      <c r="P153" s="99">
        <f>N153/$N143*100</f>
        <v>13.914988814317674</v>
      </c>
      <c r="Q153" s="184">
        <f>N153-V153</f>
        <v>2.4000000000000021</v>
      </c>
      <c r="R153" s="20">
        <f>N153/V153*100</f>
        <v>108.36236933797909</v>
      </c>
      <c r="S153" s="184">
        <f>N153-W153</f>
        <v>4.2000000000000028</v>
      </c>
      <c r="T153" s="184">
        <f>N153/W153*100</f>
        <v>115.61338289962826</v>
      </c>
      <c r="V153" s="22">
        <v>28.7</v>
      </c>
      <c r="W153" s="150">
        <v>26.9</v>
      </c>
    </row>
    <row r="154" spans="1:23" ht="14.25">
      <c r="A154" s="15"/>
      <c r="B154" s="14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1"/>
      <c r="Q154" s="8"/>
      <c r="R154" s="21"/>
      <c r="S154" s="8"/>
      <c r="T154" s="8"/>
      <c r="V154" s="22"/>
      <c r="W154" s="150"/>
    </row>
    <row r="155" spans="1:23" ht="14.25">
      <c r="A155" s="15" t="s">
        <v>67</v>
      </c>
      <c r="B155" s="14">
        <v>2.5</v>
      </c>
      <c r="C155" s="22">
        <v>2.5</v>
      </c>
      <c r="D155" s="22">
        <v>2.1</v>
      </c>
      <c r="E155" s="22">
        <v>2.1</v>
      </c>
      <c r="F155" s="22">
        <v>2.1</v>
      </c>
      <c r="G155" s="22">
        <v>2.1</v>
      </c>
      <c r="H155" s="22">
        <v>2.1</v>
      </c>
      <c r="I155" s="22">
        <v>2.1</v>
      </c>
      <c r="J155" s="22">
        <v>2.1</v>
      </c>
      <c r="K155" s="22">
        <v>2.1</v>
      </c>
      <c r="L155" s="22">
        <v>1.8</v>
      </c>
      <c r="M155" s="22">
        <v>34.200000000000003</v>
      </c>
      <c r="N155" s="22">
        <v>0</v>
      </c>
      <c r="O155" s="22">
        <f>N155/M155*100</f>
        <v>0</v>
      </c>
      <c r="P155" s="21">
        <f>N155/$N143*100</f>
        <v>0</v>
      </c>
      <c r="Q155" s="8">
        <f>N155-V155</f>
        <v>0</v>
      </c>
      <c r="R155" s="21" t="s">
        <v>11</v>
      </c>
      <c r="S155" s="8">
        <f>N155-W155</f>
        <v>0</v>
      </c>
      <c r="T155" s="21" t="s">
        <v>11</v>
      </c>
      <c r="V155" s="22">
        <v>0</v>
      </c>
      <c r="W155" s="150">
        <v>0</v>
      </c>
    </row>
    <row r="156" spans="1:23" ht="14.25">
      <c r="A156" s="15"/>
      <c r="B156" s="14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1"/>
      <c r="Q156" s="8"/>
      <c r="R156" s="21"/>
      <c r="S156" s="8"/>
      <c r="T156" s="8"/>
      <c r="V156" s="22"/>
      <c r="W156" s="150"/>
    </row>
    <row r="157" spans="1:23">
      <c r="A157" s="15" t="s">
        <v>72</v>
      </c>
      <c r="B157" s="14">
        <v>33.200000000000003</v>
      </c>
      <c r="C157" s="22">
        <v>35.799999999999997</v>
      </c>
      <c r="D157" s="22">
        <v>34.599999999999994</v>
      </c>
      <c r="E157" s="22">
        <v>32.9</v>
      </c>
      <c r="F157" s="22">
        <v>41.4</v>
      </c>
      <c r="G157" s="22">
        <v>37</v>
      </c>
      <c r="H157" s="22">
        <v>44.8</v>
      </c>
      <c r="I157" s="22">
        <v>37.799999999999997</v>
      </c>
      <c r="J157" s="22">
        <v>47.6</v>
      </c>
      <c r="K157" s="22">
        <v>46</v>
      </c>
      <c r="L157" s="22">
        <v>55.6</v>
      </c>
      <c r="M157" s="22">
        <v>828.3</v>
      </c>
      <c r="N157" s="22">
        <v>41.5</v>
      </c>
      <c r="O157" s="22">
        <f>N157/M157*100</f>
        <v>5.0102619823735361</v>
      </c>
      <c r="P157" s="99">
        <f>N157/$N143*100</f>
        <v>18.568232662192393</v>
      </c>
      <c r="Q157" s="184">
        <f>N157-V157</f>
        <v>2.2999999999999972</v>
      </c>
      <c r="R157" s="20">
        <f>N157/V157*100</f>
        <v>105.86734693877551</v>
      </c>
      <c r="S157" s="184">
        <f>N157-W157</f>
        <v>3.2999999999999972</v>
      </c>
      <c r="T157" s="184">
        <f>N157/W157*100</f>
        <v>108.63874345549738</v>
      </c>
      <c r="V157" s="22">
        <v>39.200000000000003</v>
      </c>
      <c r="W157" s="150">
        <v>38.200000000000003</v>
      </c>
    </row>
    <row r="158" spans="1:23" ht="14.25">
      <c r="A158" s="15"/>
      <c r="B158" s="14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1"/>
      <c r="Q158" s="8"/>
      <c r="R158" s="21"/>
      <c r="S158" s="8"/>
      <c r="T158" s="8"/>
      <c r="V158" s="22"/>
      <c r="W158" s="150"/>
    </row>
    <row r="159" spans="1:23" ht="28.5">
      <c r="A159" s="15" t="s">
        <v>84</v>
      </c>
      <c r="B159" s="14">
        <v>9.6999999999999993</v>
      </c>
      <c r="C159" s="22">
        <v>10.3</v>
      </c>
      <c r="D159" s="22">
        <v>12.3</v>
      </c>
      <c r="E159" s="22">
        <v>16.899999999999999</v>
      </c>
      <c r="F159" s="22">
        <v>16.8</v>
      </c>
      <c r="G159" s="22">
        <v>15.7</v>
      </c>
      <c r="H159" s="22">
        <v>16.7</v>
      </c>
      <c r="I159" s="22">
        <v>13.4</v>
      </c>
      <c r="J159" s="22">
        <v>14.3</v>
      </c>
      <c r="K159" s="22">
        <v>4.3999999999999995</v>
      </c>
      <c r="L159" s="22">
        <v>3.9000000000000004</v>
      </c>
      <c r="M159" s="22">
        <v>834</v>
      </c>
      <c r="N159" s="22">
        <v>6.1</v>
      </c>
      <c r="O159" s="22">
        <f>N159/M159*100</f>
        <v>0.73141486810551548</v>
      </c>
      <c r="P159" s="21">
        <f>N159/$N143*100</f>
        <v>2.7293064876957494</v>
      </c>
      <c r="Q159" s="8">
        <f>N159-V159</f>
        <v>-1.3000000000000007</v>
      </c>
      <c r="R159" s="59">
        <f>N159/V159*100</f>
        <v>82.432432432432421</v>
      </c>
      <c r="S159" s="8">
        <f>N159-W159</f>
        <v>-9.1</v>
      </c>
      <c r="T159" s="8">
        <f>N159/W159*100</f>
        <v>40.131578947368418</v>
      </c>
      <c r="V159" s="22">
        <v>7.4</v>
      </c>
      <c r="W159" s="150">
        <v>15.2</v>
      </c>
    </row>
    <row r="160" spans="1:23" ht="14.25">
      <c r="A160" s="15"/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22"/>
      <c r="N160" s="22"/>
      <c r="O160" s="22"/>
      <c r="P160" s="21"/>
      <c r="Q160" s="8"/>
      <c r="R160" s="21"/>
      <c r="S160" s="8"/>
      <c r="T160" s="8"/>
      <c r="V160" s="22"/>
      <c r="W160" s="150"/>
    </row>
    <row r="161" spans="1:23">
      <c r="A161" s="15" t="s">
        <v>118</v>
      </c>
      <c r="B161" s="14">
        <v>33.200000000000003</v>
      </c>
      <c r="C161" s="22">
        <v>35.799999999999997</v>
      </c>
      <c r="D161" s="22">
        <v>34.599999999999994</v>
      </c>
      <c r="E161" s="22">
        <v>32.9</v>
      </c>
      <c r="F161" s="22">
        <v>41.4</v>
      </c>
      <c r="G161" s="22">
        <v>37</v>
      </c>
      <c r="H161" s="22">
        <v>44.8</v>
      </c>
      <c r="I161" s="22">
        <v>37.799999999999997</v>
      </c>
      <c r="J161" s="22">
        <v>47.6</v>
      </c>
      <c r="K161" s="22">
        <v>46</v>
      </c>
      <c r="L161" s="22">
        <v>55.6</v>
      </c>
      <c r="M161" s="22">
        <v>100.4</v>
      </c>
      <c r="N161" s="22">
        <v>9.4</v>
      </c>
      <c r="O161" s="22">
        <f>N161/M161*100</f>
        <v>9.3625498007968133</v>
      </c>
      <c r="P161" s="21">
        <f>N161/$N143*100</f>
        <v>4.2058165548098438</v>
      </c>
      <c r="Q161" s="184">
        <f>N161-V161</f>
        <v>2.3000000000000007</v>
      </c>
      <c r="R161" s="20">
        <f>N161/V161*100</f>
        <v>132.3943661971831</v>
      </c>
      <c r="S161" s="8">
        <f>N161-W161</f>
        <v>-0.79999999999999893</v>
      </c>
      <c r="T161" s="8">
        <f>N161/W161*100</f>
        <v>92.156862745098039</v>
      </c>
      <c r="V161" s="22">
        <v>7.1</v>
      </c>
      <c r="W161" s="150">
        <v>10.199999999999999</v>
      </c>
    </row>
    <row r="162" spans="1:23">
      <c r="A162" s="15"/>
      <c r="B162" s="2"/>
      <c r="C162" s="2"/>
      <c r="D162" s="2"/>
      <c r="E162" s="2"/>
      <c r="F162" s="2"/>
      <c r="G162" s="52"/>
      <c r="H162" s="2"/>
      <c r="I162" s="2"/>
      <c r="J162" s="2"/>
      <c r="K162" s="2"/>
      <c r="L162" s="2"/>
      <c r="M162" s="22"/>
      <c r="N162" s="22"/>
      <c r="O162" s="22"/>
      <c r="P162" s="21"/>
      <c r="Q162" s="8"/>
      <c r="R162" s="21"/>
      <c r="S162" s="8"/>
      <c r="T162" s="8"/>
      <c r="V162" s="22"/>
      <c r="W162" s="150"/>
    </row>
    <row r="165" spans="1:23">
      <c r="A165" s="100" t="s">
        <v>311</v>
      </c>
    </row>
    <row r="166" spans="1:23">
      <c r="A166" s="4"/>
    </row>
    <row r="167" spans="1:23" ht="49.9" customHeight="1">
      <c r="A167" s="738"/>
      <c r="B167" s="45" t="s">
        <v>109</v>
      </c>
      <c r="C167" s="46" t="s">
        <v>108</v>
      </c>
      <c r="D167" s="47"/>
      <c r="E167" s="48"/>
      <c r="F167" s="43" t="s">
        <v>107</v>
      </c>
      <c r="G167" s="23"/>
      <c r="H167" s="43" t="s">
        <v>106</v>
      </c>
      <c r="I167" s="23"/>
      <c r="M167" s="49" t="s">
        <v>113</v>
      </c>
      <c r="N167" s="748" t="s">
        <v>108</v>
      </c>
      <c r="O167" s="749"/>
      <c r="P167" s="749"/>
      <c r="Q167" s="749"/>
      <c r="R167" s="749"/>
      <c r="S167" s="749"/>
      <c r="T167" s="750"/>
    </row>
    <row r="168" spans="1:23" ht="45.6" customHeight="1">
      <c r="A168" s="739"/>
      <c r="B168" s="45"/>
      <c r="C168" s="46"/>
      <c r="D168" s="47"/>
      <c r="E168" s="48"/>
      <c r="F168" s="43"/>
      <c r="G168" s="23"/>
      <c r="H168" s="43"/>
      <c r="I168" s="23"/>
      <c r="M168" s="751" t="s">
        <v>2</v>
      </c>
      <c r="N168" s="734" t="s">
        <v>2</v>
      </c>
      <c r="O168" s="753" t="s">
        <v>129</v>
      </c>
      <c r="P168" s="753" t="s">
        <v>114</v>
      </c>
      <c r="Q168" s="734" t="s">
        <v>107</v>
      </c>
      <c r="R168" s="734"/>
      <c r="S168" s="734" t="s">
        <v>140</v>
      </c>
      <c r="T168" s="734"/>
    </row>
    <row r="169" spans="1:23" ht="43.9" customHeight="1">
      <c r="A169" s="740"/>
      <c r="B169" s="5" t="s">
        <v>2</v>
      </c>
      <c r="C169" s="5" t="s">
        <v>2</v>
      </c>
      <c r="D169" s="5" t="s">
        <v>110</v>
      </c>
      <c r="E169" s="5" t="s">
        <v>112</v>
      </c>
      <c r="F169" s="5" t="s">
        <v>2</v>
      </c>
      <c r="G169" s="5" t="s">
        <v>6</v>
      </c>
      <c r="H169" s="5" t="s">
        <v>2</v>
      </c>
      <c r="I169" s="5" t="s">
        <v>6</v>
      </c>
      <c r="M169" s="752"/>
      <c r="N169" s="734"/>
      <c r="O169" s="752"/>
      <c r="P169" s="752"/>
      <c r="Q169" s="5" t="s">
        <v>2</v>
      </c>
      <c r="R169" s="5" t="s">
        <v>6</v>
      </c>
      <c r="S169" s="5" t="s">
        <v>2</v>
      </c>
      <c r="T169" s="5" t="s">
        <v>6</v>
      </c>
      <c r="V169" s="1" t="s">
        <v>312</v>
      </c>
      <c r="W169" s="1" t="s">
        <v>132</v>
      </c>
    </row>
    <row r="170" spans="1:23">
      <c r="A170" s="746" t="s">
        <v>111</v>
      </c>
      <c r="B170" s="747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>
        <v>3804</v>
      </c>
      <c r="N170" s="19">
        <f>SUM(N172:N188)</f>
        <v>205.29999999999995</v>
      </c>
      <c r="O170" s="35">
        <f>N170/M170*100</f>
        <v>5.3969505783385898</v>
      </c>
      <c r="P170" s="21"/>
      <c r="Q170" s="184">
        <f>N170-V170</f>
        <v>-18.200000000000045</v>
      </c>
      <c r="R170" s="20">
        <f>N170/V170*100</f>
        <v>91.856823266219223</v>
      </c>
      <c r="S170" s="184">
        <f>N170-W170</f>
        <v>16.099999999999966</v>
      </c>
      <c r="T170" s="184">
        <f>N170/W170*100</f>
        <v>108.50951374207187</v>
      </c>
      <c r="V170" s="19">
        <f>SUM(V172:V188)</f>
        <v>223.5</v>
      </c>
      <c r="W170" s="150">
        <f>SUM(W172:W188)</f>
        <v>189.2</v>
      </c>
    </row>
    <row r="171" spans="1:23">
      <c r="A171" s="50"/>
      <c r="B171" s="5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1"/>
      <c r="Q171" s="6"/>
      <c r="R171" s="20"/>
      <c r="S171" s="8"/>
      <c r="T171" s="8"/>
      <c r="V171" s="22"/>
      <c r="W171" s="150"/>
    </row>
    <row r="172" spans="1:23">
      <c r="A172" s="15" t="s">
        <v>7</v>
      </c>
      <c r="B172" s="14">
        <v>23.4</v>
      </c>
      <c r="C172" s="22">
        <v>47.199999999999996</v>
      </c>
      <c r="D172" s="22">
        <v>24</v>
      </c>
      <c r="E172" s="22">
        <v>31.799999999999997</v>
      </c>
      <c r="F172" s="22">
        <v>32.9</v>
      </c>
      <c r="G172" s="22">
        <v>39.6</v>
      </c>
      <c r="H172" s="22">
        <v>43.7</v>
      </c>
      <c r="I172" s="22">
        <v>43.9</v>
      </c>
      <c r="J172" s="22">
        <v>31.999999999999996</v>
      </c>
      <c r="K172" s="22">
        <v>33.099999999999994</v>
      </c>
      <c r="L172" s="22">
        <v>35.299999999999997</v>
      </c>
      <c r="M172" s="22">
        <v>615.70000000000005</v>
      </c>
      <c r="N172" s="22">
        <v>48.9</v>
      </c>
      <c r="O172" s="22">
        <f>N172/M172*100</f>
        <v>7.9421796329381174</v>
      </c>
      <c r="P172" s="99">
        <f>N172/$N170*100</f>
        <v>23.818801753531421</v>
      </c>
      <c r="Q172" s="184">
        <f>N172-V172</f>
        <v>-6.1000000000000014</v>
      </c>
      <c r="R172" s="20">
        <f>N172/V172*100</f>
        <v>88.909090909090907</v>
      </c>
      <c r="S172" s="184">
        <f>N172-W172</f>
        <v>39</v>
      </c>
      <c r="T172" s="184">
        <f>N172/W172*100</f>
        <v>493.93939393939394</v>
      </c>
      <c r="V172" s="22">
        <v>55</v>
      </c>
      <c r="W172" s="150">
        <v>9.9</v>
      </c>
    </row>
    <row r="173" spans="1:23">
      <c r="A173" s="15"/>
      <c r="B173" s="14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1"/>
      <c r="Q173" s="6"/>
      <c r="R173" s="20"/>
      <c r="S173" s="8"/>
      <c r="T173" s="8"/>
      <c r="V173" s="22"/>
      <c r="W173" s="150"/>
    </row>
    <row r="174" spans="1:23" ht="28.5">
      <c r="A174" s="15" t="s">
        <v>27</v>
      </c>
      <c r="B174" s="14">
        <v>24.9</v>
      </c>
      <c r="C174" s="22">
        <v>21.700000000000003</v>
      </c>
      <c r="D174" s="22">
        <v>19.600000000000001</v>
      </c>
      <c r="E174" s="22">
        <v>18.899999999999999</v>
      </c>
      <c r="F174" s="22">
        <v>21.3</v>
      </c>
      <c r="G174" s="22">
        <v>21.2</v>
      </c>
      <c r="H174" s="22">
        <v>31.3</v>
      </c>
      <c r="I174" s="22">
        <v>24.8</v>
      </c>
      <c r="J174" s="22">
        <v>30.8</v>
      </c>
      <c r="K174" s="22">
        <v>34.799999999999997</v>
      </c>
      <c r="L174" s="22">
        <v>33.200000000000003</v>
      </c>
      <c r="M174" s="22">
        <v>851.7</v>
      </c>
      <c r="N174" s="22">
        <v>48.2</v>
      </c>
      <c r="O174" s="22">
        <f>N174/M174*100</f>
        <v>5.6592696959023128</v>
      </c>
      <c r="P174" s="99">
        <f>N174/$N170*100</f>
        <v>23.477837311251832</v>
      </c>
      <c r="Q174" s="184">
        <f>N174-V174</f>
        <v>-0.39999999999999858</v>
      </c>
      <c r="R174" s="20">
        <f>N174/V174*100</f>
        <v>99.176954732510296</v>
      </c>
      <c r="S174" s="8">
        <f>N174-W174</f>
        <v>-5.8999999999999986</v>
      </c>
      <c r="T174" s="8">
        <f>N174/W174*100</f>
        <v>89.094269870609992</v>
      </c>
      <c r="V174" s="22">
        <v>48.6</v>
      </c>
      <c r="W174" s="150">
        <v>54.1</v>
      </c>
    </row>
    <row r="175" spans="1:23" ht="14.25">
      <c r="A175" s="15"/>
      <c r="B175" s="14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1"/>
      <c r="Q175" s="8"/>
      <c r="R175" s="21"/>
      <c r="S175" s="8"/>
      <c r="T175" s="8"/>
      <c r="V175" s="22"/>
      <c r="W175" s="150"/>
    </row>
    <row r="176" spans="1:23">
      <c r="A176" s="15" t="s">
        <v>38</v>
      </c>
      <c r="B176" s="14">
        <v>17.599999999999998</v>
      </c>
      <c r="C176" s="22">
        <v>19.7</v>
      </c>
      <c r="D176" s="22">
        <v>21.7</v>
      </c>
      <c r="E176" s="22">
        <v>24.299999999999997</v>
      </c>
      <c r="F176" s="22">
        <v>30.1</v>
      </c>
      <c r="G176" s="22">
        <v>20.099999999999998</v>
      </c>
      <c r="H176" s="22">
        <v>20.399999999999999</v>
      </c>
      <c r="I176" s="22">
        <v>25.9</v>
      </c>
      <c r="J176" s="22">
        <v>26.9</v>
      </c>
      <c r="K176" s="22">
        <v>32.799999999999997</v>
      </c>
      <c r="L176" s="22">
        <v>27.3</v>
      </c>
      <c r="M176" s="22">
        <v>135.80000000000001</v>
      </c>
      <c r="N176" s="22">
        <v>16.5</v>
      </c>
      <c r="O176" s="35">
        <f>N176/M176*100</f>
        <v>12.150220913107509</v>
      </c>
      <c r="P176" s="99">
        <f>N176/$N170*100</f>
        <v>8.0370189965903567</v>
      </c>
      <c r="Q176" s="8">
        <f>N176-V176</f>
        <v>-4.5</v>
      </c>
      <c r="R176" s="21">
        <f>N176/V176*100</f>
        <v>78.571428571428569</v>
      </c>
      <c r="S176" s="8">
        <f>N176-W176</f>
        <v>-5.3999999999999986</v>
      </c>
      <c r="T176" s="8">
        <f>N176/W176*100</f>
        <v>75.342465753424662</v>
      </c>
      <c r="V176" s="22">
        <v>21</v>
      </c>
      <c r="W176" s="150">
        <v>21.9</v>
      </c>
    </row>
    <row r="177" spans="1:23" ht="14.25">
      <c r="A177" s="15"/>
      <c r="B177" s="14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1"/>
      <c r="Q177" s="8"/>
      <c r="R177" s="21"/>
      <c r="S177" s="8"/>
      <c r="T177" s="8"/>
      <c r="V177" s="22"/>
      <c r="W177" s="150"/>
    </row>
    <row r="178" spans="1:23" ht="28.5">
      <c r="A178" s="15" t="s">
        <v>100</v>
      </c>
      <c r="B178" s="14">
        <v>5.7</v>
      </c>
      <c r="C178" s="22">
        <v>0.5</v>
      </c>
      <c r="D178" s="22">
        <v>0.3</v>
      </c>
      <c r="E178" s="22">
        <v>0</v>
      </c>
      <c r="F178" s="22">
        <v>0.5</v>
      </c>
      <c r="G178" s="22">
        <v>0.1</v>
      </c>
      <c r="H178" s="22">
        <v>0</v>
      </c>
      <c r="I178" s="22">
        <v>0</v>
      </c>
      <c r="J178" s="22">
        <v>0</v>
      </c>
      <c r="K178" s="22">
        <v>1.1000000000000001</v>
      </c>
      <c r="L178" s="22">
        <v>1.3</v>
      </c>
      <c r="M178" s="22">
        <v>39.799999999999997</v>
      </c>
      <c r="N178" s="22">
        <v>9.6</v>
      </c>
      <c r="O178" s="22">
        <f>N178/M178*100</f>
        <v>24.120603015075378</v>
      </c>
      <c r="P178" s="21">
        <f>N178/$N170*100</f>
        <v>4.6760837798343902</v>
      </c>
      <c r="Q178" s="184">
        <f>N178-V178</f>
        <v>-1.2000000000000011</v>
      </c>
      <c r="R178" s="20">
        <f>N178/V178*100</f>
        <v>88.888888888888886</v>
      </c>
      <c r="S178" s="8">
        <f>N178-W178</f>
        <v>-3.2000000000000011</v>
      </c>
      <c r="T178" s="8">
        <f>N178/W178*100</f>
        <v>74.999999999999986</v>
      </c>
      <c r="V178" s="22">
        <v>10.8</v>
      </c>
      <c r="W178" s="150">
        <v>12.8</v>
      </c>
    </row>
    <row r="179" spans="1:23" ht="14.25">
      <c r="A179" s="15"/>
      <c r="B179" s="14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1"/>
      <c r="Q179" s="8"/>
      <c r="R179" s="21"/>
      <c r="S179" s="8"/>
      <c r="T179" s="8"/>
      <c r="V179" s="22"/>
      <c r="W179" s="150"/>
    </row>
    <row r="180" spans="1:23">
      <c r="A180" s="15" t="s">
        <v>52</v>
      </c>
      <c r="B180" s="14">
        <v>74.5</v>
      </c>
      <c r="C180" s="22">
        <v>62.800000000000004</v>
      </c>
      <c r="D180" s="22">
        <v>83.3</v>
      </c>
      <c r="E180" s="22">
        <v>59.2</v>
      </c>
      <c r="F180" s="22">
        <v>60.4</v>
      </c>
      <c r="G180" s="22">
        <v>71.900000000000006</v>
      </c>
      <c r="H180" s="22">
        <v>59.9</v>
      </c>
      <c r="I180" s="22">
        <v>56.7</v>
      </c>
      <c r="J180" s="22">
        <v>71.2</v>
      </c>
      <c r="K180" s="22">
        <v>91.4</v>
      </c>
      <c r="L180" s="22">
        <v>80.900000000000006</v>
      </c>
      <c r="M180" s="22">
        <v>282.60000000000002</v>
      </c>
      <c r="N180" s="22">
        <v>30</v>
      </c>
      <c r="O180" s="22">
        <f>N180/M180*100</f>
        <v>10.615711252653927</v>
      </c>
      <c r="P180" s="99">
        <f>N180/$N170*100</f>
        <v>14.61276181198247</v>
      </c>
      <c r="Q180" s="184">
        <f>N180-V180</f>
        <v>-1.1000000000000014</v>
      </c>
      <c r="R180" s="20">
        <f>N180/V180*100</f>
        <v>96.463022508038577</v>
      </c>
      <c r="S180" s="184">
        <f>N180-W180</f>
        <v>3.1000000000000014</v>
      </c>
      <c r="T180" s="184">
        <f>N180/W180*100</f>
        <v>111.52416356877323</v>
      </c>
      <c r="V180" s="22">
        <v>31.1</v>
      </c>
      <c r="W180" s="150">
        <v>26.9</v>
      </c>
    </row>
    <row r="181" spans="1:23" ht="14.25">
      <c r="A181" s="15"/>
      <c r="B181" s="14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1"/>
      <c r="Q181" s="8"/>
      <c r="R181" s="21"/>
      <c r="S181" s="8"/>
      <c r="T181" s="8"/>
      <c r="V181" s="22"/>
      <c r="W181" s="150"/>
    </row>
    <row r="182" spans="1:23" ht="14.25">
      <c r="A182" s="15" t="s">
        <v>67</v>
      </c>
      <c r="B182" s="14">
        <v>2.5</v>
      </c>
      <c r="C182" s="22">
        <v>2.5</v>
      </c>
      <c r="D182" s="22">
        <v>2.1</v>
      </c>
      <c r="E182" s="22">
        <v>2.1</v>
      </c>
      <c r="F182" s="22">
        <v>2.1</v>
      </c>
      <c r="G182" s="22">
        <v>2.1</v>
      </c>
      <c r="H182" s="22">
        <v>2.1</v>
      </c>
      <c r="I182" s="22">
        <v>2.1</v>
      </c>
      <c r="J182" s="22">
        <v>2.1</v>
      </c>
      <c r="K182" s="22">
        <v>2.1</v>
      </c>
      <c r="L182" s="22">
        <v>1.8</v>
      </c>
      <c r="M182" s="22">
        <v>85.1</v>
      </c>
      <c r="N182" s="22">
        <v>0</v>
      </c>
      <c r="O182" s="22">
        <f>N182/M182*100</f>
        <v>0</v>
      </c>
      <c r="P182" s="21">
        <f>N182/$N170*100</f>
        <v>0</v>
      </c>
      <c r="Q182" s="8">
        <f>N182-V182</f>
        <v>0</v>
      </c>
      <c r="R182" s="21" t="s">
        <v>11</v>
      </c>
      <c r="S182" s="8">
        <f>N182-W182</f>
        <v>0</v>
      </c>
      <c r="T182" s="21" t="s">
        <v>11</v>
      </c>
      <c r="V182" s="22">
        <v>0</v>
      </c>
      <c r="W182" s="150">
        <v>0</v>
      </c>
    </row>
    <row r="183" spans="1:23" ht="14.25">
      <c r="A183" s="15"/>
      <c r="B183" s="14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1"/>
      <c r="Q183" s="8"/>
      <c r="R183" s="21"/>
      <c r="S183" s="8"/>
      <c r="T183" s="8"/>
      <c r="V183" s="22"/>
      <c r="W183" s="150"/>
    </row>
    <row r="184" spans="1:23">
      <c r="A184" s="15" t="s">
        <v>72</v>
      </c>
      <c r="B184" s="14">
        <v>33.200000000000003</v>
      </c>
      <c r="C184" s="22">
        <v>35.799999999999997</v>
      </c>
      <c r="D184" s="22">
        <v>34.599999999999994</v>
      </c>
      <c r="E184" s="22">
        <v>32.9</v>
      </c>
      <c r="F184" s="22">
        <v>41.4</v>
      </c>
      <c r="G184" s="22">
        <v>37</v>
      </c>
      <c r="H184" s="22">
        <v>44.8</v>
      </c>
      <c r="I184" s="22">
        <v>37.799999999999997</v>
      </c>
      <c r="J184" s="22">
        <v>47.6</v>
      </c>
      <c r="K184" s="22">
        <v>46</v>
      </c>
      <c r="L184" s="22">
        <v>55.6</v>
      </c>
      <c r="M184" s="22">
        <v>783.6</v>
      </c>
      <c r="N184" s="22">
        <v>37.700000000000003</v>
      </c>
      <c r="O184" s="22">
        <f>N184/M184*100</f>
        <v>4.8111281265952019</v>
      </c>
      <c r="P184" s="99">
        <f>N184/$N170*100</f>
        <v>18.363370677057969</v>
      </c>
      <c r="Q184" s="184">
        <f>N184-V184</f>
        <v>-3.7999999999999972</v>
      </c>
      <c r="R184" s="20">
        <f>N184/V184*100</f>
        <v>90.843373493975903</v>
      </c>
      <c r="S184" s="184">
        <f>N184-W184</f>
        <v>-0.5</v>
      </c>
      <c r="T184" s="184">
        <f>N184/W184*100</f>
        <v>98.691099476439788</v>
      </c>
      <c r="V184" s="22">
        <v>41.5</v>
      </c>
      <c r="W184" s="150">
        <v>38.200000000000003</v>
      </c>
    </row>
    <row r="185" spans="1:23" ht="14.25">
      <c r="A185" s="15"/>
      <c r="B185" s="14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1"/>
      <c r="Q185" s="8"/>
      <c r="R185" s="21"/>
      <c r="S185" s="8"/>
      <c r="T185" s="8"/>
      <c r="V185" s="22"/>
      <c r="W185" s="150"/>
    </row>
    <row r="186" spans="1:23" ht="28.5">
      <c r="A186" s="15" t="s">
        <v>84</v>
      </c>
      <c r="B186" s="14">
        <v>9.6999999999999993</v>
      </c>
      <c r="C186" s="22">
        <v>10.3</v>
      </c>
      <c r="D186" s="22">
        <v>12.3</v>
      </c>
      <c r="E186" s="22">
        <v>16.899999999999999</v>
      </c>
      <c r="F186" s="22">
        <v>16.8</v>
      </c>
      <c r="G186" s="22">
        <v>15.7</v>
      </c>
      <c r="H186" s="22">
        <v>16.7</v>
      </c>
      <c r="I186" s="22">
        <v>13.4</v>
      </c>
      <c r="J186" s="22">
        <v>14.3</v>
      </c>
      <c r="K186" s="22">
        <v>4.3999999999999995</v>
      </c>
      <c r="L186" s="22">
        <v>3.9000000000000004</v>
      </c>
      <c r="M186" s="22">
        <v>917.3</v>
      </c>
      <c r="N186" s="22">
        <v>3.2</v>
      </c>
      <c r="O186" s="22">
        <f>N186/M186*100</f>
        <v>0.34884988553363133</v>
      </c>
      <c r="P186" s="21">
        <f>N186/$N170*100</f>
        <v>1.55869459327813</v>
      </c>
      <c r="Q186" s="8">
        <f>N186-V186</f>
        <v>-2.8999999999999995</v>
      </c>
      <c r="R186" s="59">
        <f>N186/V186*100</f>
        <v>52.459016393442624</v>
      </c>
      <c r="S186" s="8">
        <f>N186-W186</f>
        <v>-12</v>
      </c>
      <c r="T186" s="8">
        <f>N186/W186*100</f>
        <v>21.05263157894737</v>
      </c>
      <c r="V186" s="22">
        <v>6.1</v>
      </c>
      <c r="W186" s="150">
        <v>15.2</v>
      </c>
    </row>
    <row r="187" spans="1:23" ht="14.25">
      <c r="A187" s="15"/>
      <c r="B187" s="57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22"/>
      <c r="N187" s="22"/>
      <c r="O187" s="22"/>
      <c r="P187" s="21"/>
      <c r="Q187" s="8"/>
      <c r="R187" s="21"/>
      <c r="S187" s="8"/>
      <c r="T187" s="8"/>
      <c r="V187" s="22"/>
      <c r="W187" s="150"/>
    </row>
    <row r="188" spans="1:23">
      <c r="A188" s="15" t="s">
        <v>118</v>
      </c>
      <c r="B188" s="14">
        <v>33.200000000000003</v>
      </c>
      <c r="C188" s="22">
        <v>35.799999999999997</v>
      </c>
      <c r="D188" s="22">
        <v>34.599999999999994</v>
      </c>
      <c r="E188" s="22">
        <v>32.9</v>
      </c>
      <c r="F188" s="22">
        <v>41.4</v>
      </c>
      <c r="G188" s="22">
        <v>37</v>
      </c>
      <c r="H188" s="22">
        <v>44.8</v>
      </c>
      <c r="I188" s="22">
        <v>37.799999999999997</v>
      </c>
      <c r="J188" s="22">
        <v>47.6</v>
      </c>
      <c r="K188" s="22">
        <v>46</v>
      </c>
      <c r="L188" s="22">
        <v>55.6</v>
      </c>
      <c r="M188" s="22">
        <v>92.4</v>
      </c>
      <c r="N188" s="22">
        <v>11.2</v>
      </c>
      <c r="O188" s="22">
        <f>N188/M188*100</f>
        <v>12.121212121212119</v>
      </c>
      <c r="P188" s="21">
        <f>N188/$N170*100</f>
        <v>5.4554310764734542</v>
      </c>
      <c r="Q188" s="184">
        <f>N188-V188</f>
        <v>1.7999999999999989</v>
      </c>
      <c r="R188" s="20">
        <f>N188/V188*100</f>
        <v>119.14893617021276</v>
      </c>
      <c r="S188" s="8">
        <f>N188-W188</f>
        <v>1</v>
      </c>
      <c r="T188" s="8">
        <f>N188/W188*100</f>
        <v>109.80392156862746</v>
      </c>
      <c r="V188" s="22">
        <v>9.4</v>
      </c>
      <c r="W188" s="150">
        <v>10.199999999999999</v>
      </c>
    </row>
    <row r="189" spans="1:23">
      <c r="A189" s="15"/>
      <c r="B189" s="2"/>
      <c r="C189" s="2"/>
      <c r="D189" s="2"/>
      <c r="E189" s="2"/>
      <c r="F189" s="2"/>
      <c r="G189" s="52"/>
      <c r="H189" s="2"/>
      <c r="I189" s="2"/>
      <c r="J189" s="2"/>
      <c r="K189" s="2"/>
      <c r="L189" s="2"/>
      <c r="M189" s="22"/>
      <c r="N189" s="22"/>
      <c r="O189" s="22"/>
      <c r="P189" s="21"/>
      <c r="Q189" s="8"/>
      <c r="R189" s="21"/>
      <c r="S189" s="8"/>
      <c r="T189" s="8"/>
      <c r="V189" s="22"/>
      <c r="W189" s="150"/>
    </row>
  </sheetData>
  <mergeCells count="63">
    <mergeCell ref="A143:B143"/>
    <mergeCell ref="A140:A142"/>
    <mergeCell ref="N140:T140"/>
    <mergeCell ref="M141:M142"/>
    <mergeCell ref="N141:N142"/>
    <mergeCell ref="O141:O142"/>
    <mergeCell ref="P141:P142"/>
    <mergeCell ref="Q141:R141"/>
    <mergeCell ref="S141:T141"/>
    <mergeCell ref="A116:B116"/>
    <mergeCell ref="A113:A115"/>
    <mergeCell ref="N113:T113"/>
    <mergeCell ref="M114:M115"/>
    <mergeCell ref="N114:N115"/>
    <mergeCell ref="O114:O115"/>
    <mergeCell ref="P114:P115"/>
    <mergeCell ref="Q114:R114"/>
    <mergeCell ref="S114:T114"/>
    <mergeCell ref="A62:B62"/>
    <mergeCell ref="A35:B35"/>
    <mergeCell ref="A59:A61"/>
    <mergeCell ref="N59:T59"/>
    <mergeCell ref="M60:M61"/>
    <mergeCell ref="N60:N61"/>
    <mergeCell ref="O60:O61"/>
    <mergeCell ref="P60:P61"/>
    <mergeCell ref="Q60:R60"/>
    <mergeCell ref="S60:T60"/>
    <mergeCell ref="A32:A34"/>
    <mergeCell ref="N32:T32"/>
    <mergeCell ref="M33:M34"/>
    <mergeCell ref="N33:N34"/>
    <mergeCell ref="O33:O34"/>
    <mergeCell ref="P33:P34"/>
    <mergeCell ref="Q33:R33"/>
    <mergeCell ref="S33:T33"/>
    <mergeCell ref="A8:B8"/>
    <mergeCell ref="A5:A7"/>
    <mergeCell ref="N5:T5"/>
    <mergeCell ref="M6:M7"/>
    <mergeCell ref="N6:N7"/>
    <mergeCell ref="O6:O7"/>
    <mergeCell ref="P6:P7"/>
    <mergeCell ref="Q6:R6"/>
    <mergeCell ref="S6:T6"/>
    <mergeCell ref="A89:B89"/>
    <mergeCell ref="A86:A88"/>
    <mergeCell ref="N86:T86"/>
    <mergeCell ref="M87:M88"/>
    <mergeCell ref="N87:N88"/>
    <mergeCell ref="O87:O88"/>
    <mergeCell ref="P87:P88"/>
    <mergeCell ref="Q87:R87"/>
    <mergeCell ref="S87:T87"/>
    <mergeCell ref="A170:B170"/>
    <mergeCell ref="A167:A169"/>
    <mergeCell ref="N167:T167"/>
    <mergeCell ref="M168:M169"/>
    <mergeCell ref="N168:N169"/>
    <mergeCell ref="O168:O169"/>
    <mergeCell ref="P168:P169"/>
    <mergeCell ref="Q168:R168"/>
    <mergeCell ref="S168:T168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Зарплата по ОКВЭД</vt:lpstr>
      <vt:lpstr>зарплата село пищ. 1 кв. 2016</vt:lpstr>
      <vt:lpstr>зарплата и ПМ 2016</vt:lpstr>
      <vt:lpstr>зарплата по округам 2016</vt:lpstr>
      <vt:lpstr>числен. село пищ. 2016</vt:lpstr>
      <vt:lpstr>рейтинг зарпл.село 2015-2016</vt:lpstr>
      <vt:lpstr>рейтинг зарпл.пищ.2015-2016</vt:lpstr>
      <vt:lpstr>Динамика 2016</vt:lpstr>
      <vt:lpstr>по ФО </vt:lpstr>
      <vt:lpstr>анализ</vt:lpstr>
      <vt:lpstr>рейтинг </vt:lpstr>
      <vt:lpstr>анализ!Заголовки_для_печати</vt:lpstr>
      <vt:lpstr>'Динамика 2016'!Заголовки_для_печати</vt:lpstr>
      <vt:lpstr>'зарплата и ПМ 2016'!Заголовки_для_печати</vt:lpstr>
      <vt:lpstr>'зарплата село пищ. 1 кв. 2016'!Заголовки_для_печати</vt:lpstr>
      <vt:lpstr>'рейтинг '!Заголовки_для_печати</vt:lpstr>
      <vt:lpstr>'рейтинг зарпл.пищ.2015-2016'!Заголовки_для_печати</vt:lpstr>
      <vt:lpstr>'рейтинг зарпл.село 2015-2016'!Заголовки_для_печати</vt:lpstr>
      <vt:lpstr>'числен. село пищ. 2016'!Заголовки_для_печати</vt:lpstr>
      <vt:lpstr>анализ!Область_печати</vt:lpstr>
      <vt:lpstr>'Динамика 2016'!Область_печати</vt:lpstr>
      <vt:lpstr>'зарплата и ПМ 2016'!Область_печати</vt:lpstr>
      <vt:lpstr>'зарплата по округам 2016'!Область_печати</vt:lpstr>
      <vt:lpstr>'по ФО '!Область_печати</vt:lpstr>
      <vt:lpstr>'рейтинг '!Область_печати</vt:lpstr>
      <vt:lpstr>'рейтинг зарпл.пищ.2015-2016'!Область_печати</vt:lpstr>
      <vt:lpstr>'рейтинг зарпл.село 2015-2016'!Область_печати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2016-07-28T08:05:16Z</dcterms:modified>
</cp:coreProperties>
</file>